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\FORMS\SCHOOL - SAC Forms\2024-25 SAC Forms\Agency Forms\FINAL for the Website\"/>
    </mc:Choice>
  </mc:AlternateContent>
  <bookViews>
    <workbookView xWindow="0" yWindow="0" windowWidth="28800" windowHeight="12180" activeTab="1"/>
  </bookViews>
  <sheets>
    <sheet name="2024 Calendar" sheetId="3" r:id="rId1"/>
    <sheet name="2025 Calendar" sheetId="2" r:id="rId2"/>
  </sheets>
  <definedNames>
    <definedName name="AprSun1" localSheetId="0">DATEVALUE("4/1/"&amp;'2024 Calendar'!$C$9)-WEEKDAY(DATEVALUE("4/1/"&amp;'2024 Calendar'!$C$9))+1</definedName>
    <definedName name="AprSun1" localSheetId="1">DATEVALUE("4/1/"&amp;'2025 Calendar'!$C$9)-WEEKDAY(DATEVALUE("4/1/"&amp;'2025 Calendar'!$C$9))+1</definedName>
    <definedName name="AprSun1">DATEVALUE("4/1/"&amp;#REF!)-WEEKDAY(DATEVALUE("4/1/"&amp;#REF!))+1</definedName>
    <definedName name="AugSun1" localSheetId="0">DATEVALUE("8/1/"&amp;'2024 Calendar'!$C$9)-WEEKDAY(DATEVALUE("8/1/"&amp;'2024 Calendar'!$C$9))+1</definedName>
    <definedName name="AugSun1" localSheetId="1">DATEVALUE("8/1/"&amp;'2025 Calendar'!$C$9)-WEEKDAY(DATEVALUE("8/1/"&amp;'2025 Calendar'!$C$9))+1</definedName>
    <definedName name="AugSun1">DATEVALUE("8/1/"&amp;#REF!)-WEEKDAY(DATEVALUE("8/1/"&amp;#REF!))+1</definedName>
    <definedName name="ColumnTitleRegion1..H9.1" localSheetId="0">'2024 Calendar'!$C$12</definedName>
    <definedName name="ColumnTitleRegion1..H9.1" localSheetId="1">'2025 Calendar'!$C$12</definedName>
    <definedName name="ColumnTitleRegion1..H9.1">#REF!</definedName>
    <definedName name="ColumnTitleRegion1..I9.1" localSheetId="0">'2024 Calendar'!$C$12</definedName>
    <definedName name="ColumnTitleRegion1..I9.1" localSheetId="1">'2025 Calendar'!$C$12</definedName>
    <definedName name="ColumnTitleRegion1..I9.1">#REF!</definedName>
    <definedName name="ColumnTitleRegion10..AF9.1" localSheetId="0">'2024 Calendar'!$K$30</definedName>
    <definedName name="ColumnTitleRegion10..AF9.1" localSheetId="1">'2025 Calendar'!$K$30</definedName>
    <definedName name="ColumnTitleRegion10..AF9.1">#REF!</definedName>
    <definedName name="ColumnTitleRegion10..AG9.1" localSheetId="0">'2024 Calendar'!$K$30</definedName>
    <definedName name="ColumnTitleRegion10..AG9.1" localSheetId="1">'2025 Calendar'!$K$30</definedName>
    <definedName name="ColumnTitleRegion10..AG9.1">#REF!</definedName>
    <definedName name="ColumnTitleRegion11..AF18.1" localSheetId="0">'2024 Calendar'!$S$30</definedName>
    <definedName name="ColumnTitleRegion11..AF18.1" localSheetId="1">'2025 Calendar'!$S$30</definedName>
    <definedName name="ColumnTitleRegion11..AF18.1">#REF!</definedName>
    <definedName name="ColumnTitleRegion11..AG18.1" localSheetId="0">'2024 Calendar'!$S$30</definedName>
    <definedName name="ColumnTitleRegion11..AG18.1" localSheetId="1">'2025 Calendar'!$S$30</definedName>
    <definedName name="ColumnTitleRegion11..AG18.1">#REF!</definedName>
    <definedName name="ColumnTitleRegion12..AF27.1" localSheetId="0">'2024 Calendar'!$AA$30</definedName>
    <definedName name="ColumnTitleRegion12..AF27.1" localSheetId="1">'2025 Calendar'!$AA$30</definedName>
    <definedName name="ColumnTitleRegion12..AF27.1">#REF!</definedName>
    <definedName name="ColumnTitleRegion12..AG27.1" localSheetId="0">'2024 Calendar'!$AA$30</definedName>
    <definedName name="ColumnTitleRegion12..AG27.1" localSheetId="1">'2025 Calendar'!$AA$30</definedName>
    <definedName name="ColumnTitleRegion12..AG27.1">#REF!</definedName>
    <definedName name="ColumnTitleRegion2..H18.1" localSheetId="0">'2024 Calendar'!$K$12</definedName>
    <definedName name="ColumnTitleRegion2..H18.1" localSheetId="1">'2025 Calendar'!$K$12</definedName>
    <definedName name="ColumnTitleRegion2..H18.1">#REF!</definedName>
    <definedName name="ColumnTitleRegion2..I18.1" localSheetId="0">'2024 Calendar'!$K$12</definedName>
    <definedName name="ColumnTitleRegion2..I18.1" localSheetId="1">'2025 Calendar'!$K$12</definedName>
    <definedName name="ColumnTitleRegion2..I18.1">#REF!</definedName>
    <definedName name="ColumnTitleRegion3..H27.1" localSheetId="0">'2024 Calendar'!$S$12</definedName>
    <definedName name="ColumnTitleRegion3..H27.1" localSheetId="1">'2025 Calendar'!$S$12</definedName>
    <definedName name="ColumnTitleRegion3..H27.1">#REF!</definedName>
    <definedName name="ColumnTitleRegion3..I27.1" localSheetId="0">'2024 Calendar'!$S$12</definedName>
    <definedName name="ColumnTitleRegion3..I27.1" localSheetId="1">'2025 Calendar'!$S$12</definedName>
    <definedName name="ColumnTitleRegion3..I27.1">#REF!</definedName>
    <definedName name="ColumnTitleRegion4..P9.1" localSheetId="0">'2024 Calendar'!$AA$12</definedName>
    <definedName name="ColumnTitleRegion4..P9.1" localSheetId="1">'2025 Calendar'!$AA$12</definedName>
    <definedName name="ColumnTitleRegion4..P9.1">#REF!</definedName>
    <definedName name="ColumnTitleRegion4..Q9.1" localSheetId="0">'2024 Calendar'!$AA$12</definedName>
    <definedName name="ColumnTitleRegion4..Q9.1" localSheetId="1">'2025 Calendar'!$AA$12</definedName>
    <definedName name="ColumnTitleRegion4..Q9.1">#REF!</definedName>
    <definedName name="ColumnTitleRegion5..P18.1" localSheetId="0">'2024 Calendar'!$C$21</definedName>
    <definedName name="ColumnTitleRegion5..P18.1" localSheetId="1">'2025 Calendar'!$C$21</definedName>
    <definedName name="ColumnTitleRegion5..P18.1">#REF!</definedName>
    <definedName name="ColumnTitleRegion5..Q18.1" localSheetId="0">'2024 Calendar'!$C$21</definedName>
    <definedName name="ColumnTitleRegion5..Q18.1" localSheetId="1">'2025 Calendar'!$C$21</definedName>
    <definedName name="ColumnTitleRegion5..Q18.1">#REF!</definedName>
    <definedName name="ColumnTitleRegion6..P27.1" localSheetId="0">'2024 Calendar'!$K$21</definedName>
    <definedName name="ColumnTitleRegion6..P27.1" localSheetId="1">'2025 Calendar'!$K$21</definedName>
    <definedName name="ColumnTitleRegion6..P27.1">#REF!</definedName>
    <definedName name="ColumnTitleRegion6..Q27.1" localSheetId="0">'2024 Calendar'!$K$21</definedName>
    <definedName name="ColumnTitleRegion6..Q27.1" localSheetId="1">'2025 Calendar'!$K$21</definedName>
    <definedName name="ColumnTitleRegion6..Q27.1">#REF!</definedName>
    <definedName name="ColumnTitleRegion7..X9.1" localSheetId="0">'2024 Calendar'!$S$21</definedName>
    <definedName name="ColumnTitleRegion7..X9.1" localSheetId="1">'2025 Calendar'!$S$21</definedName>
    <definedName name="ColumnTitleRegion7..X9.1">#REF!</definedName>
    <definedName name="ColumnTitleRegion7..Y9.1" localSheetId="0">'2024 Calendar'!$S$21</definedName>
    <definedName name="ColumnTitleRegion7..Y9.1" localSheetId="1">'2025 Calendar'!$S$21</definedName>
    <definedName name="ColumnTitleRegion7..Y9.1">#REF!</definedName>
    <definedName name="ColumnTitleRegion8..X18.1" localSheetId="0">'2024 Calendar'!$AA$21</definedName>
    <definedName name="ColumnTitleRegion8..X18.1" localSheetId="1">'2025 Calendar'!$AA$21</definedName>
    <definedName name="ColumnTitleRegion8..X18.1">#REF!</definedName>
    <definedName name="ColumnTitleRegion8..Y18.1" localSheetId="0">'2024 Calendar'!$AA$21</definedName>
    <definedName name="ColumnTitleRegion8..Y18.1" localSheetId="1">'2025 Calendar'!$AA$21</definedName>
    <definedName name="ColumnTitleRegion8..Y18.1">#REF!</definedName>
    <definedName name="ColumnTitleRegion9..X27.1" localSheetId="0">'2024 Calendar'!$C$30</definedName>
    <definedName name="ColumnTitleRegion9..X27.1" localSheetId="1">'2025 Calendar'!$C$30</definedName>
    <definedName name="ColumnTitleRegion9..X27.1">#REF!</definedName>
    <definedName name="ColumnTitleRegion9..Y27.1" localSheetId="0">'2024 Calendar'!$C$30</definedName>
    <definedName name="ColumnTitleRegion9..Y27.1" localSheetId="1">'2025 Calendar'!$C$30</definedName>
    <definedName name="ColumnTitleRegion9..Y27.1">#REF!</definedName>
    <definedName name="DecSun1" localSheetId="0">DATEVALUE("12/1/"&amp;'2024 Calendar'!$C$9)-WEEKDAY(DATEVALUE("12/1/"&amp;'2024 Calendar'!$C$9))+1</definedName>
    <definedName name="DecSun1" localSheetId="1">DATEVALUE("12/1/"&amp;'2025 Calendar'!$C$9)-WEEKDAY(DATEVALUE("12/1/"&amp;'2025 Calendar'!$C$9))+1</definedName>
    <definedName name="DecSun1">DATEVALUE("12/1/"&amp;#REF!)-WEEKDAY(DATEVALUE("12/1/"&amp;#REF!))+1</definedName>
    <definedName name="FebSun1" localSheetId="0">DATEVALUE("2/1/"&amp;'2024 Calendar'!$C$9)-WEEKDAY(DATEVALUE("2/1/"&amp;'2024 Calendar'!$C$9))+1</definedName>
    <definedName name="FebSun1" localSheetId="1">DATEVALUE("2/1/"&amp;'2025 Calendar'!$C$9)-WEEKDAY(DATEVALUE("2/1/"&amp;'2025 Calendar'!$C$9))+1</definedName>
    <definedName name="FebSun1">DATEVALUE("2/1/"&amp;#REF!)-WEEKDAY(DATEVALUE("2/1/"&amp;#REF!))+1</definedName>
    <definedName name="JanSun1" localSheetId="0">DATEVALUE("1/1/"&amp;'2024 Calendar'!$C$9)-WEEKDAY(DATEVALUE("1/1/"&amp;'2024 Calendar'!$C$9))+1</definedName>
    <definedName name="JanSun1" localSheetId="1">DATEVALUE("1/1/"&amp;'2025 Calendar'!$C$9)-WEEKDAY(DATEVALUE("1/1/"&amp;'2025 Calendar'!$C$9))+1</definedName>
    <definedName name="JanSun1">DATEVALUE("1/1/"&amp;#REF!)-WEEKDAY(DATEVALUE("1/1/"&amp;#REF!))+1</definedName>
    <definedName name="JulSun1" localSheetId="0">DATEVALUE("7/1/"&amp;'2024 Calendar'!$C$9)-WEEKDAY(DATEVALUE("7/1/"&amp;'2024 Calendar'!$C$9))+1</definedName>
    <definedName name="JulSun1" localSheetId="1">DATEVALUE("7/1/"&amp;'2025 Calendar'!$C$9)-WEEKDAY(DATEVALUE("7/1/"&amp;'2025 Calendar'!$C$9))+1</definedName>
    <definedName name="JulSun1">DATEVALUE("7/1/"&amp;#REF!)-WEEKDAY(DATEVALUE("7/1/"&amp;#REF!))+1</definedName>
    <definedName name="JunSun1" localSheetId="0">DATEVALUE("6/1/"&amp;'2024 Calendar'!$C$9)-WEEKDAY(DATEVALUE("6/1/"&amp;'2024 Calendar'!$C$9))+1</definedName>
    <definedName name="JunSun1" localSheetId="1">DATEVALUE("6/1/"&amp;'2025 Calendar'!$C$9)-WEEKDAY(DATEVALUE("6/1/"&amp;'2025 Calendar'!$C$9))+1</definedName>
    <definedName name="JunSun1">DATEVALUE("6/1/"&amp;#REF!)-WEEKDAY(DATEVALUE("6/1/"&amp;#REF!))+1</definedName>
    <definedName name="MarSun1" localSheetId="0">DATEVALUE("3/1/"&amp;'2024 Calendar'!$C$9)-WEEKDAY(DATEVALUE("3/1/"&amp;'2024 Calendar'!$C$9))+1</definedName>
    <definedName name="MarSun1" localSheetId="1">DATEVALUE("3/1/"&amp;'2025 Calendar'!$C$9)-WEEKDAY(DATEVALUE("3/1/"&amp;'2025 Calendar'!$C$9))+1</definedName>
    <definedName name="MarSun1">DATEVALUE("3/1/"&amp;#REF!)-WEEKDAY(DATEVALUE("3/1/"&amp;#REF!))+1</definedName>
    <definedName name="MaySun1" localSheetId="0">DATEVALUE("5/1/"&amp;'2024 Calendar'!$C$9)-WEEKDAY(DATEVALUE("5/1/"&amp;'2024 Calendar'!$C$9))+1</definedName>
    <definedName name="MaySun1" localSheetId="1">DATEVALUE("5/1/"&amp;'2025 Calendar'!$C$9)-WEEKDAY(DATEVALUE("5/1/"&amp;'2025 Calendar'!$C$9))+1</definedName>
    <definedName name="MaySun1">DATEVALUE("5/1/"&amp;#REF!)-WEEKDAY(DATEVALUE("5/1/"&amp;#REF!))+1</definedName>
    <definedName name="NovSun1" localSheetId="0">DATEVALUE("11/1/"&amp;'2024 Calendar'!$C$9)-WEEKDAY(DATEVALUE("11/1/"&amp;'2024 Calendar'!$C$9))+1</definedName>
    <definedName name="NovSun1" localSheetId="1">DATEVALUE("11/1/"&amp;'2025 Calendar'!$C$9)-WEEKDAY(DATEVALUE("11/1/"&amp;'2025 Calendar'!$C$9))+1</definedName>
    <definedName name="NovSun1">DATEVALUE("11/1/"&amp;#REF!)-WEEKDAY(DATEVALUE("11/1/"&amp;#REF!))+1</definedName>
    <definedName name="OctSun1" localSheetId="0">DATEVALUE("10/1/"&amp;'2024 Calendar'!$C$9)-WEEKDAY(DATEVALUE("10/1/"&amp;'2024 Calendar'!$C$9))+1</definedName>
    <definedName name="OctSun1" localSheetId="1">DATEVALUE("10/1/"&amp;'2025 Calendar'!$C$9)-WEEKDAY(DATEVALUE("10/1/"&amp;'2025 Calendar'!$C$9))+1</definedName>
    <definedName name="OctSun1">DATEVALUE("10/1/"&amp;#REF!)-WEEKDAY(DATEVALUE("10/1/"&amp;#REF!))+1</definedName>
    <definedName name="_xlnm.Print_Area" localSheetId="0">'2024 Calendar'!$A$1:$AH$62</definedName>
    <definedName name="_xlnm.Print_Area" localSheetId="1">'2025 Calendar'!$A$1:$AH$62</definedName>
    <definedName name="SepSun1" localSheetId="0">DATEVALUE("9/1/"&amp;'2024 Calendar'!$C$9)-WEEKDAY(DATEVALUE("9/1/"&amp;'2024 Calendar'!$C$9))+1</definedName>
    <definedName name="SepSun1" localSheetId="1">DATEVALUE("9/1/"&amp;'2025 Calendar'!$C$9)-WEEKDAY(DATEVALUE("9/1/"&amp;'2025 Calendar'!$C$9))+1</definedName>
    <definedName name="SepSun1">DATEVALUE("9/1/"&amp;#REF!)-WEEKDAY(DATEVALUE("9/1/"&amp;#REF!))+1</definedName>
    <definedName name="Year" localSheetId="0">'2024 Calendar'!$C$9</definedName>
    <definedName name="Year" localSheetId="1">'2025 Calendar'!$C$9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I13" i="3" l="1"/>
  <c r="AG36" i="3" l="1"/>
  <c r="AF36" i="3"/>
  <c r="AE36" i="3"/>
  <c r="AD36" i="3"/>
  <c r="AC36" i="3"/>
  <c r="AB36" i="3"/>
  <c r="AA36" i="3"/>
  <c r="Y36" i="3"/>
  <c r="X36" i="3"/>
  <c r="W36" i="3"/>
  <c r="V36" i="3"/>
  <c r="U36" i="3"/>
  <c r="T36" i="3"/>
  <c r="S36" i="3"/>
  <c r="Q36" i="3"/>
  <c r="P36" i="3"/>
  <c r="O36" i="3"/>
  <c r="N36" i="3"/>
  <c r="M36" i="3"/>
  <c r="L36" i="3"/>
  <c r="K36" i="3"/>
  <c r="I36" i="3"/>
  <c r="H36" i="3"/>
  <c r="G36" i="3"/>
  <c r="F36" i="3"/>
  <c r="E36" i="3"/>
  <c r="D36" i="3"/>
  <c r="C36" i="3"/>
  <c r="AG35" i="3"/>
  <c r="AF35" i="3"/>
  <c r="AE35" i="3"/>
  <c r="AD35" i="3"/>
  <c r="AC35" i="3"/>
  <c r="AB35" i="3"/>
  <c r="AA35" i="3"/>
  <c r="Y35" i="3"/>
  <c r="X35" i="3"/>
  <c r="W35" i="3"/>
  <c r="V35" i="3"/>
  <c r="U35" i="3"/>
  <c r="T35" i="3"/>
  <c r="S35" i="3"/>
  <c r="Q35" i="3"/>
  <c r="P35" i="3"/>
  <c r="O35" i="3"/>
  <c r="N35" i="3"/>
  <c r="M35" i="3"/>
  <c r="L35" i="3"/>
  <c r="K35" i="3"/>
  <c r="I35" i="3"/>
  <c r="H35" i="3"/>
  <c r="G35" i="3"/>
  <c r="F35" i="3"/>
  <c r="E35" i="3"/>
  <c r="D35" i="3"/>
  <c r="C35" i="3"/>
  <c r="AG34" i="3"/>
  <c r="AF34" i="3"/>
  <c r="AE34" i="3"/>
  <c r="AD34" i="3"/>
  <c r="AC34" i="3"/>
  <c r="AB34" i="3"/>
  <c r="AA34" i="3"/>
  <c r="Y34" i="3"/>
  <c r="X34" i="3"/>
  <c r="W34" i="3"/>
  <c r="V34" i="3"/>
  <c r="U34" i="3"/>
  <c r="T34" i="3"/>
  <c r="S34" i="3"/>
  <c r="Q34" i="3"/>
  <c r="P34" i="3"/>
  <c r="O34" i="3"/>
  <c r="N34" i="3"/>
  <c r="M34" i="3"/>
  <c r="L34" i="3"/>
  <c r="K34" i="3"/>
  <c r="I34" i="3"/>
  <c r="H34" i="3"/>
  <c r="G34" i="3"/>
  <c r="F34" i="3"/>
  <c r="E34" i="3"/>
  <c r="D34" i="3"/>
  <c r="C34" i="3"/>
  <c r="AG33" i="3"/>
  <c r="AF33" i="3"/>
  <c r="AE33" i="3"/>
  <c r="AD33" i="3"/>
  <c r="AC33" i="3"/>
  <c r="AB33" i="3"/>
  <c r="AA33" i="3"/>
  <c r="Y33" i="3"/>
  <c r="X33" i="3"/>
  <c r="W33" i="3"/>
  <c r="V33" i="3"/>
  <c r="U33" i="3"/>
  <c r="T33" i="3"/>
  <c r="S33" i="3"/>
  <c r="Q33" i="3"/>
  <c r="P33" i="3"/>
  <c r="O33" i="3"/>
  <c r="N33" i="3"/>
  <c r="M33" i="3"/>
  <c r="L33" i="3"/>
  <c r="K33" i="3"/>
  <c r="I33" i="3"/>
  <c r="H33" i="3"/>
  <c r="G33" i="3"/>
  <c r="F33" i="3"/>
  <c r="E33" i="3"/>
  <c r="D33" i="3"/>
  <c r="C33" i="3"/>
  <c r="AG32" i="3"/>
  <c r="AF32" i="3"/>
  <c r="AE32" i="3"/>
  <c r="AD32" i="3"/>
  <c r="AC32" i="3"/>
  <c r="AB32" i="3"/>
  <c r="AA32" i="3"/>
  <c r="Y32" i="3"/>
  <c r="X32" i="3"/>
  <c r="W32" i="3"/>
  <c r="V32" i="3"/>
  <c r="U32" i="3"/>
  <c r="T32" i="3"/>
  <c r="S32" i="3"/>
  <c r="Q32" i="3"/>
  <c r="P32" i="3"/>
  <c r="O32" i="3"/>
  <c r="N32" i="3"/>
  <c r="M32" i="3"/>
  <c r="L32" i="3"/>
  <c r="K32" i="3"/>
  <c r="I32" i="3"/>
  <c r="H32" i="3"/>
  <c r="G32" i="3"/>
  <c r="F32" i="3"/>
  <c r="E32" i="3"/>
  <c r="D32" i="3"/>
  <c r="C32" i="3"/>
  <c r="AG31" i="3"/>
  <c r="AF31" i="3"/>
  <c r="AE31" i="3"/>
  <c r="AD31" i="3"/>
  <c r="AC31" i="3"/>
  <c r="AB31" i="3"/>
  <c r="AA31" i="3"/>
  <c r="Y31" i="3"/>
  <c r="X31" i="3"/>
  <c r="W31" i="3"/>
  <c r="V31" i="3"/>
  <c r="U31" i="3"/>
  <c r="T31" i="3"/>
  <c r="S31" i="3"/>
  <c r="Q31" i="3"/>
  <c r="P31" i="3"/>
  <c r="O31" i="3"/>
  <c r="N31" i="3"/>
  <c r="M31" i="3"/>
  <c r="L31" i="3"/>
  <c r="K31" i="3"/>
  <c r="I31" i="3"/>
  <c r="H31" i="3"/>
  <c r="G31" i="3"/>
  <c r="F31" i="3"/>
  <c r="E31" i="3"/>
  <c r="D31" i="3"/>
  <c r="C31" i="3"/>
  <c r="AG27" i="3"/>
  <c r="AF27" i="3"/>
  <c r="AE27" i="3"/>
  <c r="AD27" i="3"/>
  <c r="AC27" i="3"/>
  <c r="AB27" i="3"/>
  <c r="AA27" i="3"/>
  <c r="Y27" i="3"/>
  <c r="X27" i="3"/>
  <c r="W27" i="3"/>
  <c r="V27" i="3"/>
  <c r="U27" i="3"/>
  <c r="T27" i="3"/>
  <c r="S27" i="3"/>
  <c r="Q27" i="3"/>
  <c r="P27" i="3"/>
  <c r="O27" i="3"/>
  <c r="N27" i="3"/>
  <c r="M27" i="3"/>
  <c r="L27" i="3"/>
  <c r="K27" i="3"/>
  <c r="I27" i="3"/>
  <c r="H27" i="3"/>
  <c r="G27" i="3"/>
  <c r="F27" i="3"/>
  <c r="E27" i="3"/>
  <c r="D27" i="3"/>
  <c r="C27" i="3"/>
  <c r="AG26" i="3"/>
  <c r="AF26" i="3"/>
  <c r="AE26" i="3"/>
  <c r="AD26" i="3"/>
  <c r="AC26" i="3"/>
  <c r="AB26" i="3"/>
  <c r="AA26" i="3"/>
  <c r="Y26" i="3"/>
  <c r="X26" i="3"/>
  <c r="W26" i="3"/>
  <c r="V26" i="3"/>
  <c r="U26" i="3"/>
  <c r="T26" i="3"/>
  <c r="S26" i="3"/>
  <c r="Q26" i="3"/>
  <c r="P26" i="3"/>
  <c r="O26" i="3"/>
  <c r="N26" i="3"/>
  <c r="M26" i="3"/>
  <c r="L26" i="3"/>
  <c r="K26" i="3"/>
  <c r="I26" i="3"/>
  <c r="H26" i="3"/>
  <c r="G26" i="3"/>
  <c r="F26" i="3"/>
  <c r="E26" i="3"/>
  <c r="D26" i="3"/>
  <c r="C26" i="3"/>
  <c r="AG25" i="3"/>
  <c r="AF25" i="3"/>
  <c r="AE25" i="3"/>
  <c r="AD25" i="3"/>
  <c r="AC25" i="3"/>
  <c r="AB25" i="3"/>
  <c r="AA25" i="3"/>
  <c r="Y25" i="3"/>
  <c r="X25" i="3"/>
  <c r="W25" i="3"/>
  <c r="V25" i="3"/>
  <c r="U25" i="3"/>
  <c r="T25" i="3"/>
  <c r="S25" i="3"/>
  <c r="Q25" i="3"/>
  <c r="P25" i="3"/>
  <c r="O25" i="3"/>
  <c r="N25" i="3"/>
  <c r="M25" i="3"/>
  <c r="L25" i="3"/>
  <c r="K25" i="3"/>
  <c r="I25" i="3"/>
  <c r="H25" i="3"/>
  <c r="G25" i="3"/>
  <c r="F25" i="3"/>
  <c r="E25" i="3"/>
  <c r="D25" i="3"/>
  <c r="C25" i="3"/>
  <c r="AG24" i="3"/>
  <c r="AF24" i="3"/>
  <c r="AE24" i="3"/>
  <c r="AD24" i="3"/>
  <c r="AC24" i="3"/>
  <c r="AB24" i="3"/>
  <c r="AA24" i="3"/>
  <c r="Y24" i="3"/>
  <c r="X24" i="3"/>
  <c r="W24" i="3"/>
  <c r="V24" i="3"/>
  <c r="U24" i="3"/>
  <c r="T24" i="3"/>
  <c r="S24" i="3"/>
  <c r="Q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AG23" i="3"/>
  <c r="AF23" i="3"/>
  <c r="AE23" i="3"/>
  <c r="AD23" i="3"/>
  <c r="AC23" i="3"/>
  <c r="AB23" i="3"/>
  <c r="AA23" i="3"/>
  <c r="Y23" i="3"/>
  <c r="X23" i="3"/>
  <c r="W23" i="3"/>
  <c r="V23" i="3"/>
  <c r="U23" i="3"/>
  <c r="T23" i="3"/>
  <c r="S23" i="3"/>
  <c r="Q23" i="3"/>
  <c r="P23" i="3"/>
  <c r="O23" i="3"/>
  <c r="N23" i="3"/>
  <c r="M23" i="3"/>
  <c r="L23" i="3"/>
  <c r="K23" i="3"/>
  <c r="I23" i="3"/>
  <c r="H23" i="3"/>
  <c r="G23" i="3"/>
  <c r="F23" i="3"/>
  <c r="E23" i="3"/>
  <c r="D23" i="3"/>
  <c r="C23" i="3"/>
  <c r="AG22" i="3"/>
  <c r="AF22" i="3"/>
  <c r="AE22" i="3"/>
  <c r="AD22" i="3"/>
  <c r="AC22" i="3"/>
  <c r="AB22" i="3"/>
  <c r="AA22" i="3"/>
  <c r="Y22" i="3"/>
  <c r="X22" i="3"/>
  <c r="W22" i="3"/>
  <c r="V22" i="3"/>
  <c r="U22" i="3"/>
  <c r="T22" i="3"/>
  <c r="S22" i="3"/>
  <c r="Q22" i="3"/>
  <c r="P22" i="3"/>
  <c r="O22" i="3"/>
  <c r="N22" i="3"/>
  <c r="M22" i="3"/>
  <c r="L22" i="3"/>
  <c r="K22" i="3"/>
  <c r="I22" i="3"/>
  <c r="H22" i="3"/>
  <c r="G22" i="3"/>
  <c r="F22" i="3"/>
  <c r="E22" i="3"/>
  <c r="D22" i="3"/>
  <c r="C22" i="3"/>
  <c r="AG18" i="3"/>
  <c r="AF18" i="3"/>
  <c r="AE18" i="3"/>
  <c r="AD18" i="3"/>
  <c r="AC18" i="3"/>
  <c r="AB18" i="3"/>
  <c r="AA18" i="3"/>
  <c r="Y18" i="3"/>
  <c r="X18" i="3"/>
  <c r="W18" i="3"/>
  <c r="V18" i="3"/>
  <c r="U18" i="3"/>
  <c r="T18" i="3"/>
  <c r="S18" i="3"/>
  <c r="Q18" i="3"/>
  <c r="P18" i="3"/>
  <c r="O18" i="3"/>
  <c r="N18" i="3"/>
  <c r="M18" i="3"/>
  <c r="L18" i="3"/>
  <c r="K18" i="3"/>
  <c r="I18" i="3"/>
  <c r="H18" i="3"/>
  <c r="G18" i="3"/>
  <c r="F18" i="3"/>
  <c r="E18" i="3"/>
  <c r="D18" i="3"/>
  <c r="C18" i="3"/>
  <c r="AG17" i="3"/>
  <c r="AF17" i="3"/>
  <c r="AE17" i="3"/>
  <c r="AD17" i="3"/>
  <c r="AC17" i="3"/>
  <c r="AB17" i="3"/>
  <c r="AA17" i="3"/>
  <c r="Y17" i="3"/>
  <c r="X17" i="3"/>
  <c r="W17" i="3"/>
  <c r="V17" i="3"/>
  <c r="U17" i="3"/>
  <c r="T17" i="3"/>
  <c r="S17" i="3"/>
  <c r="Q17" i="3"/>
  <c r="P17" i="3"/>
  <c r="O17" i="3"/>
  <c r="N17" i="3"/>
  <c r="M17" i="3"/>
  <c r="L17" i="3"/>
  <c r="K17" i="3"/>
  <c r="I17" i="3"/>
  <c r="H17" i="3"/>
  <c r="G17" i="3"/>
  <c r="F17" i="3"/>
  <c r="E17" i="3"/>
  <c r="D17" i="3"/>
  <c r="C17" i="3"/>
  <c r="AG16" i="3"/>
  <c r="AF16" i="3"/>
  <c r="AE16" i="3"/>
  <c r="AD16" i="3"/>
  <c r="AC16" i="3"/>
  <c r="AB16" i="3"/>
  <c r="AA16" i="3"/>
  <c r="Y16" i="3"/>
  <c r="X16" i="3"/>
  <c r="W16" i="3"/>
  <c r="V16" i="3"/>
  <c r="U16" i="3"/>
  <c r="T16" i="3"/>
  <c r="S16" i="3"/>
  <c r="Q16" i="3"/>
  <c r="P16" i="3"/>
  <c r="O16" i="3"/>
  <c r="N16" i="3"/>
  <c r="M16" i="3"/>
  <c r="L16" i="3"/>
  <c r="K16" i="3"/>
  <c r="I16" i="3"/>
  <c r="H16" i="3"/>
  <c r="G16" i="3"/>
  <c r="F16" i="3"/>
  <c r="E16" i="3"/>
  <c r="D16" i="3"/>
  <c r="C16" i="3"/>
  <c r="AG15" i="3"/>
  <c r="AF15" i="3"/>
  <c r="AE15" i="3"/>
  <c r="AD15" i="3"/>
  <c r="AC15" i="3"/>
  <c r="AB15" i="3"/>
  <c r="AA15" i="3"/>
  <c r="Y15" i="3"/>
  <c r="X15" i="3"/>
  <c r="W15" i="3"/>
  <c r="V15" i="3"/>
  <c r="U15" i="3"/>
  <c r="T15" i="3"/>
  <c r="S15" i="3"/>
  <c r="Q15" i="3"/>
  <c r="P15" i="3"/>
  <c r="O15" i="3"/>
  <c r="N15" i="3"/>
  <c r="M15" i="3"/>
  <c r="L15" i="3"/>
  <c r="K15" i="3"/>
  <c r="I15" i="3"/>
  <c r="H15" i="3"/>
  <c r="G15" i="3"/>
  <c r="F15" i="3"/>
  <c r="E15" i="3"/>
  <c r="D15" i="3"/>
  <c r="C15" i="3"/>
  <c r="AG14" i="3"/>
  <c r="AF14" i="3"/>
  <c r="AE14" i="3"/>
  <c r="AD14" i="3"/>
  <c r="AC14" i="3"/>
  <c r="AB14" i="3"/>
  <c r="AA14" i="3"/>
  <c r="Y14" i="3"/>
  <c r="X14" i="3"/>
  <c r="W14" i="3"/>
  <c r="V14" i="3"/>
  <c r="U14" i="3"/>
  <c r="T14" i="3"/>
  <c r="S14" i="3"/>
  <c r="Q14" i="3"/>
  <c r="P14" i="3"/>
  <c r="O14" i="3"/>
  <c r="N14" i="3"/>
  <c r="M14" i="3"/>
  <c r="L14" i="3"/>
  <c r="K14" i="3"/>
  <c r="I14" i="3"/>
  <c r="H14" i="3"/>
  <c r="G14" i="3"/>
  <c r="F14" i="3"/>
  <c r="E14" i="3"/>
  <c r="D14" i="3"/>
  <c r="C14" i="3"/>
  <c r="AG13" i="3"/>
  <c r="AF13" i="3"/>
  <c r="AE13" i="3"/>
  <c r="AD13" i="3"/>
  <c r="AC13" i="3"/>
  <c r="AB13" i="3"/>
  <c r="AA13" i="3"/>
  <c r="Y13" i="3"/>
  <c r="X13" i="3"/>
  <c r="W13" i="3"/>
  <c r="V13" i="3"/>
  <c r="U13" i="3"/>
  <c r="T13" i="3"/>
  <c r="S13" i="3"/>
  <c r="Q13" i="3"/>
  <c r="P13" i="3"/>
  <c r="O13" i="3"/>
  <c r="N13" i="3"/>
  <c r="M13" i="3"/>
  <c r="L13" i="3"/>
  <c r="K13" i="3"/>
  <c r="H13" i="3"/>
  <c r="G13" i="3"/>
  <c r="F13" i="3"/>
  <c r="E13" i="3"/>
  <c r="D13" i="3"/>
  <c r="C13" i="3"/>
  <c r="M31" i="2" l="1"/>
  <c r="X18" i="2" l="1"/>
  <c r="X22" i="2" l="1"/>
  <c r="AD14" i="2"/>
  <c r="F15" i="2"/>
  <c r="Q33" i="2"/>
  <c r="F17" i="2"/>
  <c r="T27" i="2"/>
  <c r="AD24" i="2"/>
  <c r="I27" i="2"/>
  <c r="M24" i="2"/>
  <c r="F13" i="2"/>
  <c r="L31" i="2"/>
  <c r="T23" i="2"/>
  <c r="AE15" i="2"/>
  <c r="E16" i="2"/>
  <c r="AE17" i="2"/>
  <c r="E22" i="2"/>
  <c r="P16" i="2"/>
  <c r="T13" i="2"/>
  <c r="Q25" i="2"/>
  <c r="I13" i="2"/>
  <c r="Q31" i="2"/>
  <c r="M32" i="2"/>
  <c r="S24" i="2"/>
  <c r="AA16" i="2"/>
  <c r="Q35" i="2"/>
  <c r="W31" i="2"/>
  <c r="S34" i="2"/>
  <c r="X14" i="2"/>
  <c r="T17" i="2"/>
  <c r="AE13" i="2"/>
  <c r="AA14" i="2"/>
  <c r="P32" i="2"/>
  <c r="X24" i="2"/>
  <c r="M34" i="2"/>
  <c r="AA18" i="2"/>
  <c r="I23" i="2"/>
  <c r="W35" i="2"/>
  <c r="AA32" i="2"/>
  <c r="F35" i="2"/>
  <c r="S22" i="2"/>
  <c r="E14" i="2"/>
  <c r="W23" i="2"/>
  <c r="I15" i="2"/>
  <c r="L33" i="2"/>
  <c r="T25" i="2"/>
  <c r="X26" i="2"/>
  <c r="M36" i="2"/>
  <c r="L15" i="2"/>
  <c r="E26" i="2"/>
  <c r="F31" i="2"/>
  <c r="AE33" i="2"/>
  <c r="AG36" i="2"/>
  <c r="AC36" i="2"/>
  <c r="H36" i="2"/>
  <c r="D36" i="2"/>
  <c r="O27" i="2"/>
  <c r="K27" i="2"/>
  <c r="V18" i="2"/>
  <c r="AG35" i="2"/>
  <c r="AC35" i="2"/>
  <c r="H35" i="2"/>
  <c r="D35" i="2"/>
  <c r="O26" i="2"/>
  <c r="K26" i="2"/>
  <c r="V17" i="2"/>
  <c r="AG34" i="2"/>
  <c r="AC34" i="2"/>
  <c r="H34" i="2"/>
  <c r="D34" i="2"/>
  <c r="O25" i="2"/>
  <c r="K25" i="2"/>
  <c r="V16" i="2"/>
  <c r="AG33" i="2"/>
  <c r="AC33" i="2"/>
  <c r="H33" i="2"/>
  <c r="D33" i="2"/>
  <c r="O24" i="2"/>
  <c r="K24" i="2"/>
  <c r="V15" i="2"/>
  <c r="AG32" i="2"/>
  <c r="AC32" i="2"/>
  <c r="H32" i="2"/>
  <c r="D32" i="2"/>
  <c r="O23" i="2"/>
  <c r="K23" i="2"/>
  <c r="V14" i="2"/>
  <c r="AG31" i="2"/>
  <c r="AC31" i="2"/>
  <c r="H31" i="2"/>
  <c r="D31" i="2"/>
  <c r="O22" i="2"/>
  <c r="K22" i="2"/>
  <c r="V13" i="2"/>
  <c r="Y36" i="2"/>
  <c r="U36" i="2"/>
  <c r="AF27" i="2"/>
  <c r="AB27" i="2"/>
  <c r="G27" i="2"/>
  <c r="C27" i="2"/>
  <c r="N18" i="2"/>
  <c r="Y35" i="2"/>
  <c r="U35" i="2"/>
  <c r="AF26" i="2"/>
  <c r="AB26" i="2"/>
  <c r="G26" i="2"/>
  <c r="C26" i="2"/>
  <c r="N17" i="2"/>
  <c r="Y34" i="2"/>
  <c r="U34" i="2"/>
  <c r="AF25" i="2"/>
  <c r="AB25" i="2"/>
  <c r="G25" i="2"/>
  <c r="C25" i="2"/>
  <c r="N16" i="2"/>
  <c r="Y33" i="2"/>
  <c r="U33" i="2"/>
  <c r="AF24" i="2"/>
  <c r="AB24" i="2"/>
  <c r="G24" i="2"/>
  <c r="C24" i="2"/>
  <c r="N15" i="2"/>
  <c r="Y32" i="2"/>
  <c r="U32" i="2"/>
  <c r="AF23" i="2"/>
  <c r="AB23" i="2"/>
  <c r="G23" i="2"/>
  <c r="C23" i="2"/>
  <c r="N14" i="2"/>
  <c r="Y31" i="2"/>
  <c r="U31" i="2"/>
  <c r="AF22" i="2"/>
  <c r="AB22" i="2"/>
  <c r="G22" i="2"/>
  <c r="C22" i="2"/>
  <c r="N13" i="2"/>
  <c r="Q36" i="2"/>
  <c r="AF36" i="2"/>
  <c r="AB36" i="2"/>
  <c r="G36" i="2"/>
  <c r="C36" i="2"/>
  <c r="N27" i="2"/>
  <c r="Y18" i="2"/>
  <c r="U18" i="2"/>
  <c r="AF35" i="2"/>
  <c r="AB35" i="2"/>
  <c r="G35" i="2"/>
  <c r="C35" i="2"/>
  <c r="N26" i="2"/>
  <c r="Y17" i="2"/>
  <c r="U17" i="2"/>
  <c r="AF34" i="2"/>
  <c r="AB34" i="2"/>
  <c r="G34" i="2"/>
  <c r="C34" i="2"/>
  <c r="N25" i="2"/>
  <c r="Y16" i="2"/>
  <c r="U16" i="2"/>
  <c r="AF33" i="2"/>
  <c r="AB33" i="2"/>
  <c r="G33" i="2"/>
  <c r="C33" i="2"/>
  <c r="N24" i="2"/>
  <c r="Y15" i="2"/>
  <c r="U15" i="2"/>
  <c r="AF32" i="2"/>
  <c r="AB32" i="2"/>
  <c r="G32" i="2"/>
  <c r="C32" i="2"/>
  <c r="N23" i="2"/>
  <c r="Y14" i="2"/>
  <c r="U14" i="2"/>
  <c r="AF31" i="2"/>
  <c r="AB31" i="2"/>
  <c r="G31" i="2"/>
  <c r="C31" i="2"/>
  <c r="N22" i="2"/>
  <c r="Y13" i="2"/>
  <c r="U13" i="2"/>
  <c r="X36" i="2"/>
  <c r="T36" i="2"/>
  <c r="AE27" i="2"/>
  <c r="AA27" i="2"/>
  <c r="F27" i="2"/>
  <c r="Q18" i="2"/>
  <c r="M18" i="2"/>
  <c r="X35" i="2"/>
  <c r="T35" i="2"/>
  <c r="AE26" i="2"/>
  <c r="AA26" i="2"/>
  <c r="F26" i="2"/>
  <c r="Q17" i="2"/>
  <c r="M17" i="2"/>
  <c r="X34" i="2"/>
  <c r="T34" i="2"/>
  <c r="AE25" i="2"/>
  <c r="AA25" i="2"/>
  <c r="F25" i="2"/>
  <c r="Q16" i="2"/>
  <c r="M16" i="2"/>
  <c r="X33" i="2"/>
  <c r="T33" i="2"/>
  <c r="AE24" i="2"/>
  <c r="AA24" i="2"/>
  <c r="F24" i="2"/>
  <c r="Q15" i="2"/>
  <c r="M15" i="2"/>
  <c r="X32" i="2"/>
  <c r="T32" i="2"/>
  <c r="AE23" i="2"/>
  <c r="AA23" i="2"/>
  <c r="F23" i="2"/>
  <c r="Q14" i="2"/>
  <c r="M14" i="2"/>
  <c r="X31" i="2"/>
  <c r="T31" i="2"/>
  <c r="AE22" i="2"/>
  <c r="AA22" i="2"/>
  <c r="F22" i="2"/>
  <c r="Q13" i="2"/>
  <c r="M13" i="2"/>
  <c r="P36" i="2"/>
  <c r="AE36" i="2"/>
  <c r="F36" i="2"/>
  <c r="M27" i="2"/>
  <c r="T18" i="2"/>
  <c r="AA35" i="2"/>
  <c r="Q26" i="2"/>
  <c r="X17" i="2"/>
  <c r="AE34" i="2"/>
  <c r="F34" i="2"/>
  <c r="M25" i="2"/>
  <c r="T16" i="2"/>
  <c r="AA33" i="2"/>
  <c r="Q24" i="2"/>
  <c r="X15" i="2"/>
  <c r="AE32" i="2"/>
  <c r="F32" i="2"/>
  <c r="M23" i="2"/>
  <c r="T14" i="2"/>
  <c r="AA31" i="2"/>
  <c r="Q22" i="2"/>
  <c r="X13" i="2"/>
  <c r="W36" i="2"/>
  <c r="AD27" i="2"/>
  <c r="E27" i="2"/>
  <c r="L18" i="2"/>
  <c r="S35" i="2"/>
  <c r="I26" i="2"/>
  <c r="P17" i="2"/>
  <c r="W34" i="2"/>
  <c r="AD25" i="2"/>
  <c r="E25" i="2"/>
  <c r="L16" i="2"/>
  <c r="S33" i="2"/>
  <c r="I24" i="2"/>
  <c r="P15" i="2"/>
  <c r="W32" i="2"/>
  <c r="AD23" i="2"/>
  <c r="E23" i="2"/>
  <c r="L14" i="2"/>
  <c r="S31" i="2"/>
  <c r="I22" i="2"/>
  <c r="P13" i="2"/>
  <c r="O36" i="2"/>
  <c r="K36" i="2"/>
  <c r="V27" i="2"/>
  <c r="AG18" i="2"/>
  <c r="AC18" i="2"/>
  <c r="H18" i="2"/>
  <c r="D18" i="2"/>
  <c r="O35" i="2"/>
  <c r="K35" i="2"/>
  <c r="V26" i="2"/>
  <c r="AG17" i="2"/>
  <c r="AC17" i="2"/>
  <c r="H17" i="2"/>
  <c r="D17" i="2"/>
  <c r="O34" i="2"/>
  <c r="K34" i="2"/>
  <c r="V25" i="2"/>
  <c r="AG16" i="2"/>
  <c r="AC16" i="2"/>
  <c r="H16" i="2"/>
  <c r="D16" i="2"/>
  <c r="O33" i="2"/>
  <c r="K33" i="2"/>
  <c r="V24" i="2"/>
  <c r="AG15" i="2"/>
  <c r="AC15" i="2"/>
  <c r="H15" i="2"/>
  <c r="D15" i="2"/>
  <c r="O32" i="2"/>
  <c r="K32" i="2"/>
  <c r="V23" i="2"/>
  <c r="AG14" i="2"/>
  <c r="AC14" i="2"/>
  <c r="H14" i="2"/>
  <c r="D14" i="2"/>
  <c r="O31" i="2"/>
  <c r="K31" i="2"/>
  <c r="V22" i="2"/>
  <c r="AG13" i="2"/>
  <c r="AC13" i="2"/>
  <c r="H13" i="2"/>
  <c r="D13" i="2"/>
  <c r="AD36" i="2"/>
  <c r="E36" i="2"/>
  <c r="L27" i="2"/>
  <c r="S18" i="2"/>
  <c r="I35" i="2"/>
  <c r="P26" i="2"/>
  <c r="W17" i="2"/>
  <c r="AD34" i="2"/>
  <c r="E34" i="2"/>
  <c r="L25" i="2"/>
  <c r="S16" i="2"/>
  <c r="I33" i="2"/>
  <c r="P24" i="2"/>
  <c r="W15" i="2"/>
  <c r="AD32" i="2"/>
  <c r="E32" i="2"/>
  <c r="L23" i="2"/>
  <c r="S14" i="2"/>
  <c r="I31" i="2"/>
  <c r="P22" i="2"/>
  <c r="W13" i="2"/>
  <c r="V36" i="2"/>
  <c r="AC27" i="2"/>
  <c r="D27" i="2"/>
  <c r="K18" i="2"/>
  <c r="AG26" i="2"/>
  <c r="H26" i="2"/>
  <c r="O17" i="2"/>
  <c r="V34" i="2"/>
  <c r="AC25" i="2"/>
  <c r="D25" i="2"/>
  <c r="K16" i="2"/>
  <c r="AG24" i="2"/>
  <c r="H24" i="2"/>
  <c r="O15" i="2"/>
  <c r="V32" i="2"/>
  <c r="AC23" i="2"/>
  <c r="D23" i="2"/>
  <c r="K14" i="2"/>
  <c r="AG22" i="2"/>
  <c r="H22" i="2"/>
  <c r="O13" i="2"/>
  <c r="N36" i="2"/>
  <c r="Y27" i="2"/>
  <c r="U27" i="2"/>
  <c r="AF18" i="2"/>
  <c r="AB18" i="2"/>
  <c r="G18" i="2"/>
  <c r="C18" i="2"/>
  <c r="N35" i="2"/>
  <c r="Y26" i="2"/>
  <c r="U26" i="2"/>
  <c r="AF17" i="2"/>
  <c r="AB17" i="2"/>
  <c r="G17" i="2"/>
  <c r="C17" i="2"/>
  <c r="N34" i="2"/>
  <c r="Y25" i="2"/>
  <c r="U25" i="2"/>
  <c r="AF16" i="2"/>
  <c r="AB16" i="2"/>
  <c r="G16" i="2"/>
  <c r="C16" i="2"/>
  <c r="N33" i="2"/>
  <c r="Y24" i="2"/>
  <c r="U24" i="2"/>
  <c r="AF15" i="2"/>
  <c r="AB15" i="2"/>
  <c r="G15" i="2"/>
  <c r="C15" i="2"/>
  <c r="N32" i="2"/>
  <c r="Y23" i="2"/>
  <c r="U23" i="2"/>
  <c r="AF14" i="2"/>
  <c r="AB14" i="2"/>
  <c r="G14" i="2"/>
  <c r="C14" i="2"/>
  <c r="N31" i="2"/>
  <c r="Y22" i="2"/>
  <c r="U22" i="2"/>
  <c r="AF13" i="2"/>
  <c r="AB13" i="2"/>
  <c r="G13" i="2"/>
  <c r="C13" i="2"/>
  <c r="AA36" i="2"/>
  <c r="AA13" i="2"/>
  <c r="T22" i="2"/>
  <c r="F14" i="2"/>
  <c r="AE14" i="2"/>
  <c r="X23" i="2"/>
  <c r="Q32" i="2"/>
  <c r="AA15" i="2"/>
  <c r="T24" i="2"/>
  <c r="M33" i="2"/>
  <c r="F16" i="2"/>
  <c r="AE16" i="2"/>
  <c r="X25" i="2"/>
  <c r="Q34" i="2"/>
  <c r="AA17" i="2"/>
  <c r="T26" i="2"/>
  <c r="M35" i="2"/>
  <c r="F18" i="2"/>
  <c r="AE18" i="2"/>
  <c r="X27" i="2"/>
  <c r="L13" i="2"/>
  <c r="AD22" i="2"/>
  <c r="P14" i="2"/>
  <c r="S32" i="2"/>
  <c r="E24" i="2"/>
  <c r="W33" i="2"/>
  <c r="I25" i="2"/>
  <c r="L17" i="2"/>
  <c r="AD26" i="2"/>
  <c r="P18" i="2"/>
  <c r="S36" i="2"/>
  <c r="M22" i="2"/>
  <c r="AE31" i="2"/>
  <c r="Q23" i="2"/>
  <c r="T15" i="2"/>
  <c r="F33" i="2"/>
  <c r="X16" i="2"/>
  <c r="AA34" i="2"/>
  <c r="M26" i="2"/>
  <c r="AE35" i="2"/>
  <c r="Q27" i="2"/>
  <c r="AD16" i="2"/>
  <c r="W25" i="2"/>
  <c r="P34" i="2"/>
  <c r="I17" i="2"/>
  <c r="S26" i="2"/>
  <c r="L35" i="2"/>
  <c r="E18" i="2"/>
  <c r="AD18" i="2"/>
  <c r="W27" i="2"/>
  <c r="K13" i="2"/>
  <c r="AC22" i="2"/>
  <c r="O14" i="2"/>
  <c r="AG23" i="2"/>
  <c r="D24" i="2"/>
  <c r="V33" i="2"/>
  <c r="H25" i="2"/>
  <c r="K17" i="2"/>
  <c r="AC26" i="2"/>
  <c r="O18" i="2"/>
  <c r="AG27" i="2"/>
  <c r="L22" i="2"/>
  <c r="AD31" i="2"/>
  <c r="P23" i="2"/>
  <c r="S15" i="2"/>
  <c r="E33" i="2"/>
  <c r="W16" i="2"/>
  <c r="I34" i="2"/>
  <c r="L26" i="2"/>
  <c r="AD35" i="2"/>
  <c r="P27" i="2"/>
  <c r="E13" i="2"/>
  <c r="AD13" i="2"/>
  <c r="W22" i="2"/>
  <c r="P31" i="2"/>
  <c r="I14" i="2"/>
  <c r="S23" i="2"/>
  <c r="L32" i="2"/>
  <c r="E15" i="2"/>
  <c r="AD15" i="2"/>
  <c r="W24" i="2"/>
  <c r="P33" i="2"/>
  <c r="I16" i="2"/>
  <c r="S25" i="2"/>
  <c r="L34" i="2"/>
  <c r="E17" i="2"/>
  <c r="AD17" i="2"/>
  <c r="W26" i="2"/>
  <c r="P35" i="2"/>
  <c r="I18" i="2"/>
  <c r="S27" i="2"/>
  <c r="L36" i="2"/>
  <c r="D22" i="2"/>
  <c r="V31" i="2"/>
  <c r="H23" i="2"/>
  <c r="K15" i="2"/>
  <c r="AC24" i="2"/>
  <c r="O16" i="2"/>
  <c r="AG25" i="2"/>
  <c r="D26" i="2"/>
  <c r="V35" i="2"/>
  <c r="H27" i="2"/>
  <c r="S13" i="2"/>
  <c r="E31" i="2"/>
  <c r="W14" i="2"/>
  <c r="I32" i="2"/>
  <c r="L24" i="2"/>
  <c r="AD33" i="2"/>
  <c r="P25" i="2"/>
  <c r="S17" i="2"/>
  <c r="E35" i="2"/>
  <c r="W18" i="2"/>
  <c r="I36" i="2"/>
</calcChain>
</file>

<file path=xl/sharedStrings.xml><?xml version="1.0" encoding="utf-8"?>
<sst xmlns="http://schemas.openxmlformats.org/spreadsheetml/2006/main" count="261" uniqueCount="49">
  <si>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</si>
  <si>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</si>
  <si>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</si>
  <si>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</si>
  <si>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</si>
  <si>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</si>
  <si>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</si>
  <si>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</si>
  <si>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</si>
  <si>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</si>
  <si>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</si>
  <si>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</si>
  <si>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Su</t>
  </si>
  <si>
    <t>Mo</t>
  </si>
  <si>
    <t>Tu</t>
  </si>
  <si>
    <t>We</t>
  </si>
  <si>
    <t>Th</t>
  </si>
  <si>
    <t>Fr</t>
  </si>
  <si>
    <t>Sa</t>
  </si>
  <si>
    <t>Family Medical Leave Act (FMLA)</t>
  </si>
  <si>
    <t>Employee Name:</t>
  </si>
  <si>
    <t>Supervisors Name:</t>
  </si>
  <si>
    <t>EMPLOYEE LEAVE REQUEST</t>
  </si>
  <si>
    <t>(Maternity Leave/Family Bonding)</t>
  </si>
  <si>
    <t>FOR OFFICE USE ONLY - DO NOT FILL IN BELOW THIS LINE</t>
  </si>
  <si>
    <t>hrs.</t>
  </si>
  <si>
    <t xml:space="preserve">Employee Time Balances as of: </t>
  </si>
  <si>
    <t>(date)</t>
  </si>
  <si>
    <t>Employee Signature:</t>
  </si>
  <si>
    <t>Date:</t>
  </si>
  <si>
    <t>Supervisor Signature:</t>
  </si>
  <si>
    <t>Timekeeper Signature:</t>
  </si>
  <si>
    <t>Human Resources Signature:</t>
  </si>
  <si>
    <t>Actual</t>
  </si>
  <si>
    <t>First Day of Leave:</t>
  </si>
  <si>
    <r>
      <rPr>
        <sz val="12"/>
        <rFont val="Arial"/>
        <family val="2"/>
      </rPr>
      <t>Infant date of birth</t>
    </r>
    <r>
      <rPr>
        <sz val="9"/>
        <rFont val="Arial"/>
        <family val="2"/>
      </rPr>
      <t>:</t>
    </r>
  </si>
  <si>
    <t>Return To Work:</t>
  </si>
  <si>
    <t xml:space="preserve">Actual Day of </t>
  </si>
  <si>
    <t>Executive Director Signature:</t>
  </si>
  <si>
    <t>Expected first date of leave:</t>
  </si>
  <si>
    <t>Reason for leave:</t>
  </si>
  <si>
    <t>Expected date of Return to Work:</t>
  </si>
  <si>
    <t>(if applicable)</t>
  </si>
  <si>
    <t>Vacation Leave:</t>
  </si>
  <si>
    <t>Flex Time:</t>
  </si>
  <si>
    <t>Personal Leave:</t>
  </si>
  <si>
    <t>Sick Leave:</t>
  </si>
  <si>
    <t>Family Medical Leave Act (FMLA) EMPLOYEE LEAVE REQUEST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</si>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</sst>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\-dd\-yyyy"/>
  </numFmts>
  <fonts count="23" x14ac:knownFonts="1">
    <font>
      <sz val="1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20"/>
      <name val="Cambria"/>
      <family val="2"/>
      <scheme val="maj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b/>
      <sz val="22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1" fontId="3" fillId="0" borderId="0">
      <alignment horizontal="center" vertical="center"/>
    </xf>
    <xf numFmtId="0" fontId="4" fillId="2" borderId="1">
      <alignment horizontal="center" vertical="center"/>
    </xf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2" fillId="0" borderId="1"/>
    <xf numFmtId="164" fontId="2" fillId="0" borderId="0" applyFont="0" applyFill="0" applyBorder="0">
      <alignment horizontal="right"/>
    </xf>
    <xf numFmtId="0" fontId="2" fillId="0" borderId="0" applyFont="0" applyFill="0" applyBorder="0">
      <alignment horizontal="center"/>
    </xf>
  </cellStyleXfs>
  <cellXfs count="6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7" fillId="3" borderId="6" xfId="0" applyFont="1" applyFill="1" applyBorder="1"/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Border="1"/>
    <xf numFmtId="1" fontId="15" fillId="0" borderId="0" xfId="1" applyFont="1" applyAlignment="1">
      <alignment horizontal="center"/>
    </xf>
    <xf numFmtId="0" fontId="14" fillId="0" borderId="0" xfId="0" applyFont="1" applyAlignment="1">
      <alignment vertical="center"/>
    </xf>
    <xf numFmtId="0" fontId="6" fillId="0" borderId="1" xfId="8" applyFont="1" applyBorder="1">
      <alignment horizontal="center"/>
    </xf>
    <xf numFmtId="164" fontId="6" fillId="4" borderId="1" xfId="7" applyFont="1" applyFill="1" applyBorder="1">
      <alignment horizontal="right"/>
    </xf>
    <xf numFmtId="164" fontId="6" fillId="0" borderId="1" xfId="7" applyFont="1" applyBorder="1">
      <alignment horizontal="right"/>
    </xf>
    <xf numFmtId="0" fontId="6" fillId="0" borderId="3" xfId="0" applyFont="1" applyBorder="1"/>
    <xf numFmtId="164" fontId="6" fillId="0" borderId="0" xfId="7" applyFont="1" applyBorder="1">
      <alignment horizontal="right"/>
    </xf>
    <xf numFmtId="0" fontId="10" fillId="0" borderId="0" xfId="0" applyFont="1"/>
    <xf numFmtId="164" fontId="10" fillId="0" borderId="0" xfId="7" applyFont="1" applyBorder="1" applyAlignment="1"/>
    <xf numFmtId="164" fontId="17" fillId="0" borderId="0" xfId="7" applyFont="1" applyBorder="1" applyAlignment="1">
      <alignment horizontal="right"/>
    </xf>
    <xf numFmtId="164" fontId="10" fillId="0" borderId="2" xfId="7" applyFont="1" applyBorder="1">
      <alignment horizontal="right"/>
    </xf>
    <xf numFmtId="164" fontId="10" fillId="0" borderId="0" xfId="7" applyFont="1" applyBorder="1">
      <alignment horizontal="right"/>
    </xf>
    <xf numFmtId="0" fontId="10" fillId="0" borderId="0" xfId="0" applyFont="1" applyBorder="1"/>
    <xf numFmtId="0" fontId="10" fillId="0" borderId="2" xfId="0" applyFont="1" applyBorder="1"/>
    <xf numFmtId="164" fontId="10" fillId="0" borderId="0" xfId="7" applyFont="1" applyBorder="1" applyAlignment="1">
      <alignment horizontal="left"/>
    </xf>
    <xf numFmtId="0" fontId="1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4" fontId="10" fillId="0" borderId="5" xfId="7" applyFont="1" applyBorder="1">
      <alignment horizontal="right"/>
    </xf>
    <xf numFmtId="0" fontId="6" fillId="3" borderId="6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2" xfId="0" applyFont="1" applyBorder="1"/>
    <xf numFmtId="164" fontId="6" fillId="0" borderId="2" xfId="7" applyFont="1" applyBorder="1">
      <alignment horizontal="right"/>
    </xf>
    <xf numFmtId="164" fontId="19" fillId="0" borderId="0" xfId="7" applyFont="1" applyBorder="1">
      <alignment horizontal="right"/>
    </xf>
    <xf numFmtId="0" fontId="13" fillId="0" borderId="0" xfId="0" applyFont="1" applyAlignment="1">
      <alignment horizontal="left"/>
    </xf>
    <xf numFmtId="164" fontId="13" fillId="0" borderId="0" xfId="7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164" fontId="20" fillId="0" borderId="0" xfId="7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" fontId="15" fillId="0" borderId="0" xfId="1" quotePrefix="1" applyFont="1" applyAlignment="1">
      <alignment horizontal="center"/>
    </xf>
    <xf numFmtId="1" fontId="22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165" fontId="17" fillId="0" borderId="2" xfId="0" applyNumberFormat="1" applyFont="1" applyBorder="1" applyAlignment="1" applyProtection="1">
      <alignment horizontal="center"/>
      <protection locked="0"/>
    </xf>
    <xf numFmtId="165" fontId="17" fillId="0" borderId="2" xfId="7" applyNumberFormat="1" applyFont="1" applyBorder="1" applyAlignment="1" applyProtection="1">
      <alignment horizontal="center"/>
      <protection locked="0"/>
    </xf>
    <xf numFmtId="0" fontId="16" fillId="2" borderId="1" xfId="2" applyFont="1">
      <alignment horizontal="center" vertical="center"/>
    </xf>
    <xf numFmtId="0" fontId="16" fillId="3" borderId="1" xfId="2" applyFont="1" applyFill="1">
      <alignment horizontal="center" vertical="center"/>
    </xf>
    <xf numFmtId="164" fontId="10" fillId="0" borderId="2" xfId="7" applyFont="1" applyBorder="1" applyAlignment="1" applyProtection="1">
      <alignment horizontal="left" wrapText="1"/>
      <protection locked="0"/>
    </xf>
    <xf numFmtId="165" fontId="17" fillId="0" borderId="2" xfId="7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5" fontId="17" fillId="0" borderId="2" xfId="0" applyNumberFormat="1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9">
    <cellStyle name="Day" xfId="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Output" xfId="6" builtinId="21" customBuiltin="1"/>
    <cellStyle name="Title" xfId="1" builtinId="15" customBuiltin="1"/>
    <cellStyle name="WeekDay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1:AG65"/>
  <sheetViews>
    <sheetView showGridLines="0" zoomScale="90" zoomScaleNormal="90" zoomScaleSheetLayoutView="100" workbookViewId="0">
      <selection activeCell="AK9" sqref="AK9"/>
    </sheetView>
  </sheetViews>
  <sheetFormatPr defaultColWidth="8.7109375" defaultRowHeight="18" customHeight="1" x14ac:dyDescent="0.2"/>
  <cols>
    <col min="1" max="1" width="0.7109375" style="9" customWidth="1"/>
    <col min="2" max="9" width="4.28515625" style="9" customWidth="1"/>
    <col min="10" max="10" width="2.7109375" style="9" customWidth="1"/>
    <col min="11" max="17" width="4.28515625" style="9" customWidth="1"/>
    <col min="18" max="18" width="2.7109375" style="9" customWidth="1"/>
    <col min="19" max="25" width="4.28515625" style="9" customWidth="1"/>
    <col min="26" max="26" width="2.7109375" style="9" customWidth="1"/>
    <col min="27" max="33" width="4.28515625" style="9" customWidth="1"/>
    <col min="34" max="34" width="1.7109375" style="9" customWidth="1"/>
    <col min="35" max="16384" width="8.7109375" style="9"/>
  </cols>
  <sheetData>
    <row r="1" spans="3:33" ht="23.25" x14ac:dyDescent="0.35">
      <c r="C1" s="51" t="s">
        <v>22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3:33" ht="6" customHeight="1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3:33" ht="19.5" customHeight="1" x14ac:dyDescent="0.3">
      <c r="C3" s="52" t="s">
        <v>19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3:33" ht="13.5" customHeight="1" x14ac:dyDescent="0.2">
      <c r="C4" s="53" t="s">
        <v>23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3:33" ht="13.5" customHeight="1" x14ac:dyDescent="0.2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spans="3:33" ht="13.5" customHeight="1" x14ac:dyDescent="0.2"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3:33" ht="18" customHeight="1" thickBot="1" x14ac:dyDescent="0.3">
      <c r="C7" s="38" t="s">
        <v>20</v>
      </c>
      <c r="G7" s="13"/>
      <c r="H7" s="54"/>
      <c r="I7" s="54"/>
      <c r="J7" s="54"/>
      <c r="K7" s="54"/>
      <c r="L7" s="54"/>
      <c r="M7" s="54"/>
      <c r="N7" s="54"/>
      <c r="O7" s="54"/>
      <c r="P7" s="54"/>
      <c r="X7" s="30" t="s">
        <v>21</v>
      </c>
      <c r="Y7" s="54"/>
      <c r="Z7" s="54"/>
      <c r="AA7" s="54"/>
      <c r="AB7" s="54"/>
      <c r="AC7" s="54"/>
      <c r="AD7" s="54"/>
      <c r="AE7" s="54"/>
      <c r="AF7" s="54"/>
      <c r="AG7" s="54"/>
    </row>
    <row r="8" spans="3:33" ht="13.15" customHeight="1" x14ac:dyDescent="0.2">
      <c r="F8" s="12"/>
      <c r="G8" s="13"/>
      <c r="H8" s="13"/>
      <c r="I8" s="13"/>
      <c r="J8" s="13"/>
      <c r="K8" s="13"/>
      <c r="L8" s="13"/>
      <c r="M8" s="13"/>
      <c r="N8" s="13"/>
      <c r="O8" s="13"/>
      <c r="X8" s="12"/>
      <c r="Y8" s="13"/>
      <c r="Z8" s="13"/>
      <c r="AA8" s="13"/>
      <c r="AB8" s="13"/>
      <c r="AC8" s="13"/>
      <c r="AD8" s="13"/>
      <c r="AE8" s="13"/>
      <c r="AF8" s="13"/>
      <c r="AG8" s="13"/>
    </row>
    <row r="9" spans="3:33" s="15" customFormat="1" ht="25.15" customHeight="1" x14ac:dyDescent="0.4">
      <c r="C9" s="50">
        <v>2024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3:33" s="15" customFormat="1" ht="4.5" customHeight="1" x14ac:dyDescent="0.4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1" customFormat="1" ht="15" customHeight="1" x14ac:dyDescent="0.2">
      <c r="C11" s="57" t="s">
        <v>0</v>
      </c>
      <c r="D11" s="57"/>
      <c r="E11" s="57"/>
      <c r="F11" s="57"/>
      <c r="G11" s="57"/>
      <c r="H11" s="57"/>
      <c r="I11" s="57"/>
      <c r="K11" s="58" t="s">
        <v>1</v>
      </c>
      <c r="L11" s="58"/>
      <c r="M11" s="58"/>
      <c r="N11" s="58"/>
      <c r="O11" s="58"/>
      <c r="P11" s="58"/>
      <c r="Q11" s="58"/>
      <c r="S11" s="57" t="s">
        <v>2</v>
      </c>
      <c r="T11" s="57"/>
      <c r="U11" s="57"/>
      <c r="V11" s="57"/>
      <c r="W11" s="57"/>
      <c r="X11" s="57"/>
      <c r="Y11" s="57"/>
      <c r="AA11" s="57" t="s">
        <v>3</v>
      </c>
      <c r="AB11" s="57"/>
      <c r="AC11" s="57"/>
      <c r="AD11" s="57"/>
      <c r="AE11" s="57"/>
      <c r="AF11" s="57"/>
      <c r="AG11" s="57"/>
    </row>
    <row r="12" spans="3:33" s="1" customFormat="1" ht="15" customHeight="1" x14ac:dyDescent="0.2"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K12" s="16" t="s">
        <v>12</v>
      </c>
      <c r="L12" s="16" t="s">
        <v>13</v>
      </c>
      <c r="M12" s="16" t="s">
        <v>14</v>
      </c>
      <c r="N12" s="16" t="s">
        <v>15</v>
      </c>
      <c r="O12" s="16" t="s">
        <v>16</v>
      </c>
      <c r="P12" s="16" t="s">
        <v>17</v>
      </c>
      <c r="Q12" s="16" t="s">
        <v>18</v>
      </c>
      <c r="S12" s="16" t="s">
        <v>12</v>
      </c>
      <c r="T12" s="16" t="s">
        <v>13</v>
      </c>
      <c r="U12" s="16" t="s">
        <v>14</v>
      </c>
      <c r="V12" s="16" t="s">
        <v>15</v>
      </c>
      <c r="W12" s="16" t="s">
        <v>16</v>
      </c>
      <c r="X12" s="16" t="s">
        <v>17</v>
      </c>
      <c r="Y12" s="16" t="s">
        <v>18</v>
      </c>
      <c r="AA12" s="16" t="s">
        <v>12</v>
      </c>
      <c r="AB12" s="16" t="s">
        <v>13</v>
      </c>
      <c r="AC12" s="16" t="s">
        <v>14</v>
      </c>
      <c r="AD12" s="16" t="s">
        <v>15</v>
      </c>
      <c r="AE12" s="16" t="s">
        <v>16</v>
      </c>
      <c r="AF12" s="16" t="s">
        <v>17</v>
      </c>
      <c r="AG12" s="16" t="s">
        <v>18</v>
      </c>
    </row>
    <row r="13" spans="3:33" s="1" customFormat="1" ht="15" customHeight="1" x14ac:dyDescent="0.2">
      <c r="C13" s="17" t="str">
        <f>IF(AND(YEAR(JanSun1)=Year,MONTH(JanSun1)=1),JanSun1, "")</f>
        <v/>
      </c>
      <c r="D13" s="18">
        <f>IF(AND(YEAR(JanSun1+1)=Year,MONTH(JanSun1+1)=1),JanSun1+1, "")</f>
        <v>45292</v>
      </c>
      <c r="E13" s="18">
        <f>IF(AND(YEAR(JanSun1+2)=Year,MONTH(JanSun1+2)=1),JanSun1+2, "")</f>
        <v>45293</v>
      </c>
      <c r="F13" s="18">
        <f>IF(AND(YEAR(JanSun1+3)=Year,MONTH(JanSun1+3)=1),JanSun1+3, "")</f>
        <v>45294</v>
      </c>
      <c r="G13" s="18">
        <f>IF(AND(YEAR(JanSun1+4)=Year,MONTH(JanSun1+4)=1),JanSun1+4, "")</f>
        <v>45295</v>
      </c>
      <c r="H13" s="18">
        <f>IF(AND(YEAR(JanSun1+5)=Year,MONTH(JanSun1+5)=1),JanSun1+5, "")</f>
        <v>45296</v>
      </c>
      <c r="I13" s="17">
        <f>IF(AND(YEAR(JanSun1+6)=Year,MONTH(JanSun1+6)=1),JanSun1+6, "")</f>
        <v>45297</v>
      </c>
      <c r="K13" s="17" t="str">
        <f>IF(AND(YEAR(FebSun1)=Year,MONTH(FebSun1)=2),FebSun1, "")</f>
        <v/>
      </c>
      <c r="L13" s="18" t="str">
        <f>IF(AND(YEAR(FebSun1+1)=Year,MONTH(FebSun1+1)=2),FebSun1+1, "")</f>
        <v/>
      </c>
      <c r="M13" s="18" t="str">
        <f>IF(AND(YEAR(FebSun1+2)=Year,MONTH(FebSun1+2)=2),FebSun1+2, "")</f>
        <v/>
      </c>
      <c r="N13" s="18" t="str">
        <f>IF(AND(YEAR(FebSun1+3)=Year,MONTH(FebSun1+3)=2),FebSun1+3, "")</f>
        <v/>
      </c>
      <c r="O13" s="18">
        <f>IF(AND(YEAR(FebSun1+4)=Year,MONTH(FebSun1+4)=2),FebSun1+4, "")</f>
        <v>45323</v>
      </c>
      <c r="P13" s="18">
        <f>IF(AND(YEAR(FebSun1+5)=Year,MONTH(FebSun1+5)=2),FebSun1+5, "")</f>
        <v>45324</v>
      </c>
      <c r="Q13" s="17">
        <f>IF(AND(YEAR(FebSun1+6)=Year,MONTH(FebSun1+6)=2),FebSun1+6, "")</f>
        <v>45325</v>
      </c>
      <c r="S13" s="17" t="str">
        <f>IF(AND(YEAR(MarSun1)=Year,MONTH(MarSun1)=3),MarSun1, "")</f>
        <v/>
      </c>
      <c r="T13" s="18" t="str">
        <f>IF(AND(YEAR(MarSun1+1)=Year,MONTH(MarSun1+1)=3),MarSun1+1, "")</f>
        <v/>
      </c>
      <c r="U13" s="18" t="str">
        <f>IF(AND(YEAR(MarSun1+2)=Year,MONTH(MarSun1+2)=3),MarSun1+2, "")</f>
        <v/>
      </c>
      <c r="V13" s="18" t="str">
        <f>IF(AND(YEAR(MarSun1+3)=Year,MONTH(MarSun1+3)=3),MarSun1+3, "")</f>
        <v/>
      </c>
      <c r="W13" s="18" t="str">
        <f>IF(AND(YEAR(MarSun1+4)=Year,MONTH(MarSun1+4)=3),MarSun1+4, "")</f>
        <v/>
      </c>
      <c r="X13" s="18">
        <f>IF(AND(YEAR(MarSun1+5)=Year,MONTH(MarSun1+5)=3),MarSun1+5, "")</f>
        <v>45352</v>
      </c>
      <c r="Y13" s="17">
        <f>IF(AND(YEAR(MarSun1+6)=Year,MONTH(MarSun1+6)=3),MarSun1+6, "")</f>
        <v>45353</v>
      </c>
      <c r="AA13" s="17" t="str">
        <f>IF(AND(YEAR(AprSun1)=Year,MONTH(AprSun1)=4),AprSun1, "")</f>
        <v/>
      </c>
      <c r="AB13" s="18">
        <f>IF(AND(YEAR(AprSun1+1)=Year,MONTH(AprSun1+1)=4),AprSun1+1, "")</f>
        <v>45383</v>
      </c>
      <c r="AC13" s="18">
        <f>IF(AND(YEAR(AprSun1+2)=Year,MONTH(AprSun1+2)=4),AprSun1+2, "")</f>
        <v>45384</v>
      </c>
      <c r="AD13" s="18">
        <f>IF(AND(YEAR(AprSun1+3)=Year,MONTH(AprSun1+3)=4),AprSun1+3, "")</f>
        <v>45385</v>
      </c>
      <c r="AE13" s="18">
        <f>IF(AND(YEAR(AprSun1+4)=Year,MONTH(AprSun1+4)=4),AprSun1+4, "")</f>
        <v>45386</v>
      </c>
      <c r="AF13" s="18">
        <f>IF(AND(YEAR(AprSun1+5)=Year,MONTH(AprSun1+5)=4),AprSun1+5, "")</f>
        <v>45387</v>
      </c>
      <c r="AG13" s="17">
        <f>IF(AND(YEAR(AprSun1+6)=Year,MONTH(AprSun1+6)=4),AprSun1+6, "")</f>
        <v>45388</v>
      </c>
    </row>
    <row r="14" spans="3:33" s="1" customFormat="1" ht="15" customHeight="1" x14ac:dyDescent="0.2">
      <c r="C14" s="17">
        <f>IF(AND(YEAR(JanSun1+7)=Year,MONTH(JanSun1+7)=1),JanSun1+7, "")</f>
        <v>45298</v>
      </c>
      <c r="D14" s="18">
        <f>IF(AND(YEAR(JanSun1+8)=Year,MONTH(JanSun1+8)=1),JanSun1+8, "")</f>
        <v>45299</v>
      </c>
      <c r="E14" s="18">
        <f>IF(AND(YEAR(JanSun1+9)=Year,MONTH(JanSun1+9)=1),JanSun1+9, "")</f>
        <v>45300</v>
      </c>
      <c r="F14" s="18">
        <f>IF(AND(YEAR(JanSun1+10)=Year,MONTH(JanSun1+10)=1),JanSun1+10, "")</f>
        <v>45301</v>
      </c>
      <c r="G14" s="18">
        <f>IF(AND(YEAR(JanSun1+11)=Year,MONTH(JanSun1+11)=1),JanSun1+11, "")</f>
        <v>45302</v>
      </c>
      <c r="H14" s="18">
        <f>IF(AND(YEAR(JanSun1+12)=Year,MONTH(JanSun1+12)=1),JanSun1+12, "")</f>
        <v>45303</v>
      </c>
      <c r="I14" s="17">
        <f>IF(AND(YEAR(JanSun1+13)=Year,MONTH(JanSun1+13)=1),JanSun1+13, "")</f>
        <v>45304</v>
      </c>
      <c r="K14" s="17">
        <f>IF(AND(YEAR(FebSun1+7)=Year,MONTH(FebSun1+7)=2),FebSun1+7, "")</f>
        <v>45326</v>
      </c>
      <c r="L14" s="18">
        <f>IF(AND(YEAR(FebSun1+8)=Year,MONTH(FebSun1+8)=2),FebSun1+8, "")</f>
        <v>45327</v>
      </c>
      <c r="M14" s="18">
        <f>IF(AND(YEAR(FebSun1+9)=Year,MONTH(FebSun1+9)=2),FebSun1+9, "")</f>
        <v>45328</v>
      </c>
      <c r="N14" s="18">
        <f>IF(AND(YEAR(FebSun1+10)=Year,MONTH(FebSun1+10)=2),FebSun1+10, "")</f>
        <v>45329</v>
      </c>
      <c r="O14" s="18">
        <f>IF(AND(YEAR(FebSun1+11)=Year,MONTH(FebSun1+11)=2),FebSun1+11, "")</f>
        <v>45330</v>
      </c>
      <c r="P14" s="18">
        <f>IF(AND(YEAR(FebSun1+12)=Year,MONTH(FebSun1+12)=2),FebSun1+12, "")</f>
        <v>45331</v>
      </c>
      <c r="Q14" s="17">
        <f>IF(AND(YEAR(FebSun1+13)=Year,MONTH(FebSun1+13)=2),FebSun1+13, "")</f>
        <v>45332</v>
      </c>
      <c r="S14" s="17">
        <f>IF(AND(YEAR(MarSun1+7)=Year,MONTH(MarSun1+7)=3),MarSun1+7, "")</f>
        <v>45354</v>
      </c>
      <c r="T14" s="18">
        <f>IF(AND(YEAR(MarSun1+8)=Year,MONTH(MarSun1+8)=3),MarSun1+8, "")</f>
        <v>45355</v>
      </c>
      <c r="U14" s="18">
        <f>IF(AND(YEAR(MarSun1+9)=Year,MONTH(MarSun1+9)=3),MarSun1+9, "")</f>
        <v>45356</v>
      </c>
      <c r="V14" s="18">
        <f>IF(AND(YEAR(MarSun1+10)=Year,MONTH(MarSun1+10)=3),MarSun1+10, "")</f>
        <v>45357</v>
      </c>
      <c r="W14" s="18">
        <f>IF(AND(YEAR(MarSun1+11)=Year,MONTH(MarSun1+11)=3),MarSun1+11, "")</f>
        <v>45358</v>
      </c>
      <c r="X14" s="18">
        <f>IF(AND(YEAR(MarSun1+12)=Year,MONTH(MarSun1+12)=3),MarSun1+12, "")</f>
        <v>45359</v>
      </c>
      <c r="Y14" s="17">
        <f>IF(AND(YEAR(MarSun1+13)=Year,MONTH(MarSun1+13)=3),MarSun1+13, "")</f>
        <v>45360</v>
      </c>
      <c r="AA14" s="17">
        <f>IF(AND(YEAR(AprSun1+7)=Year,MONTH(AprSun1+7)=4),AprSun1+7, "")</f>
        <v>45389</v>
      </c>
      <c r="AB14" s="18">
        <f>IF(AND(YEAR(AprSun1+8)=Year,MONTH(AprSun1+8)=4),AprSun1+8, "")</f>
        <v>45390</v>
      </c>
      <c r="AC14" s="18">
        <f>IF(AND(YEAR(AprSun1+9)=Year,MONTH(AprSun1+9)=4),AprSun1+9, "")</f>
        <v>45391</v>
      </c>
      <c r="AD14" s="18">
        <f>IF(AND(YEAR(AprSun1+10)=Year,MONTH(AprSun1+10)=4),AprSun1+10, "")</f>
        <v>45392</v>
      </c>
      <c r="AE14" s="18">
        <f>IF(AND(YEAR(AprSun1+11)=Year,MONTH(AprSun1+11)=4),AprSun1+11, "")</f>
        <v>45393</v>
      </c>
      <c r="AF14" s="18">
        <f>IF(AND(YEAR(AprSun1+12)=Year,MONTH(AprSun1+12)=4),AprSun1+12, "")</f>
        <v>45394</v>
      </c>
      <c r="AG14" s="17">
        <f>IF(AND(YEAR(AprSun1+13)=Year,MONTH(AprSun1+13)=4),AprSun1+13, "")</f>
        <v>45395</v>
      </c>
    </row>
    <row r="15" spans="3:33" s="1" customFormat="1" ht="15" customHeight="1" x14ac:dyDescent="0.2">
      <c r="C15" s="17">
        <f>IF(AND(YEAR(JanSun1+14)=Year,MONTH(JanSun1+14)=1),JanSun1+14, "")</f>
        <v>45305</v>
      </c>
      <c r="D15" s="18">
        <f>IF(AND(YEAR(JanSun1+15)=Year,MONTH(JanSun1+15)=1),JanSun1+15, "")</f>
        <v>45306</v>
      </c>
      <c r="E15" s="18">
        <f>IF(AND(YEAR(JanSun1+16)=Year,MONTH(JanSun1+16)=1),JanSun1+16, "")</f>
        <v>45307</v>
      </c>
      <c r="F15" s="18">
        <f>IF(AND(YEAR(JanSun1+17)=Year,MONTH(JanSun1+17)=1),JanSun1+17, "")</f>
        <v>45308</v>
      </c>
      <c r="G15" s="18">
        <f>IF(AND(YEAR(JanSun1+18)=Year,MONTH(JanSun1+18)=1),JanSun1+18, "")</f>
        <v>45309</v>
      </c>
      <c r="H15" s="18">
        <f>IF(AND(YEAR(JanSun1+19)=Year,MONTH(JanSun1+19)=1),JanSun1+19, "")</f>
        <v>45310</v>
      </c>
      <c r="I15" s="17">
        <f>IF(AND(YEAR(JanSun1+20)=Year,MONTH(JanSun1+20)=1),JanSun1+20, "")</f>
        <v>45311</v>
      </c>
      <c r="K15" s="17">
        <f>IF(AND(YEAR(FebSun1+14)=Year,MONTH(FebSun1+14)=2),FebSun1+14, "")</f>
        <v>45333</v>
      </c>
      <c r="L15" s="18">
        <f>IF(AND(YEAR(FebSun1+15)=Year,MONTH(FebSun1+15)=2),FebSun1+15, "")</f>
        <v>45334</v>
      </c>
      <c r="M15" s="18">
        <f>IF(AND(YEAR(FebSun1+16)=Year,MONTH(FebSun1+16)=2),FebSun1+16, "")</f>
        <v>45335</v>
      </c>
      <c r="N15" s="18">
        <f>IF(AND(YEAR(FebSun1+17)=Year,MONTH(FebSun1+17)=2),FebSun1+17, "")</f>
        <v>45336</v>
      </c>
      <c r="O15" s="18">
        <f>IF(AND(YEAR(FebSun1+18)=Year,MONTH(FebSun1+18)=2),FebSun1+18, "")</f>
        <v>45337</v>
      </c>
      <c r="P15" s="18">
        <f>IF(AND(YEAR(FebSun1+19)=Year,MONTH(FebSun1+19)=2),FebSun1+19, "")</f>
        <v>45338</v>
      </c>
      <c r="Q15" s="17">
        <f>IF(AND(YEAR(FebSun1+20)=Year,MONTH(FebSun1+20)=2),FebSun1+20, "")</f>
        <v>45339</v>
      </c>
      <c r="S15" s="17">
        <f>IF(AND(YEAR(MarSun1+14)=Year,MONTH(MarSun1+14)=3),MarSun1+14, "")</f>
        <v>45361</v>
      </c>
      <c r="T15" s="18">
        <f>IF(AND(YEAR(MarSun1+15)=Year,MONTH(MarSun1+15)=3),MarSun1+15, "")</f>
        <v>45362</v>
      </c>
      <c r="U15" s="18">
        <f>IF(AND(YEAR(MarSun1+16)=Year,MONTH(MarSun1+16)=3),MarSun1+16, "")</f>
        <v>45363</v>
      </c>
      <c r="V15" s="18">
        <f>IF(AND(YEAR(MarSun1+17)=Year,MONTH(MarSun1+17)=3),MarSun1+17, "")</f>
        <v>45364</v>
      </c>
      <c r="W15" s="18">
        <f>IF(AND(YEAR(MarSun1+18)=Year,MONTH(MarSun1+18)=3),MarSun1+18, "")</f>
        <v>45365</v>
      </c>
      <c r="X15" s="18">
        <f>IF(AND(YEAR(MarSun1+19)=Year,MONTH(MarSun1+19)=3),MarSun1+19, "")</f>
        <v>45366</v>
      </c>
      <c r="Y15" s="17">
        <f>IF(AND(YEAR(MarSun1+20)=Year,MONTH(MarSun1+20)=3),MarSun1+20, "")</f>
        <v>45367</v>
      </c>
      <c r="AA15" s="17">
        <f>IF(AND(YEAR(AprSun1+14)=Year,MONTH(AprSun1+14)=4),AprSun1+14, "")</f>
        <v>45396</v>
      </c>
      <c r="AB15" s="18">
        <f>IF(AND(YEAR(AprSun1+15)=Year,MONTH(AprSun1+15)=4),AprSun1+15, "")</f>
        <v>45397</v>
      </c>
      <c r="AC15" s="18">
        <f>IF(AND(YEAR(AprSun1+16)=Year,MONTH(AprSun1+16)=4),AprSun1+16, "")</f>
        <v>45398</v>
      </c>
      <c r="AD15" s="18">
        <f>IF(AND(YEAR(AprSun1+17)=Year,MONTH(AprSun1+17)=4),AprSun1+17, "")</f>
        <v>45399</v>
      </c>
      <c r="AE15" s="18">
        <f>IF(AND(YEAR(AprSun1+18)=Year,MONTH(AprSun1+18)=4),AprSun1+18, "")</f>
        <v>45400</v>
      </c>
      <c r="AF15" s="18">
        <f>IF(AND(YEAR(AprSun1+19)=Year,MONTH(AprSun1+19)=4),AprSun1+19, "")</f>
        <v>45401</v>
      </c>
      <c r="AG15" s="17">
        <f>IF(AND(YEAR(AprSun1+20)=Year,MONTH(AprSun1+20)=4),AprSun1+20, "")</f>
        <v>45402</v>
      </c>
    </row>
    <row r="16" spans="3:33" s="1" customFormat="1" ht="15" customHeight="1" x14ac:dyDescent="0.2">
      <c r="C16" s="17">
        <f>IF(AND(YEAR(JanSun1+21)=Year,MONTH(JanSun1+21)=1),JanSun1+21, "")</f>
        <v>45312</v>
      </c>
      <c r="D16" s="18">
        <f>IF(AND(YEAR(JanSun1+22)=Year,MONTH(JanSun1+22)=1),JanSun1+22, "")</f>
        <v>45313</v>
      </c>
      <c r="E16" s="18">
        <f>IF(AND(YEAR(JanSun1+23)=Year,MONTH(JanSun1+23)=1),JanSun1+23, "")</f>
        <v>45314</v>
      </c>
      <c r="F16" s="18">
        <f>IF(AND(YEAR(JanSun1+24)=Year,MONTH(JanSun1+24)=1),JanSun1+24, "")</f>
        <v>45315</v>
      </c>
      <c r="G16" s="18">
        <f>IF(AND(YEAR(JanSun1+25)=Year,MONTH(JanSun1+25)=1),JanSun1+25, "")</f>
        <v>45316</v>
      </c>
      <c r="H16" s="18">
        <f>IF(AND(YEAR(JanSun1+26)=Year,MONTH(JanSun1+26)=1),JanSun1+26, "")</f>
        <v>45317</v>
      </c>
      <c r="I16" s="17">
        <f>IF(AND(YEAR(JanSun1+27)=Year,MONTH(JanSun1+27)=1),JanSun1+27, "")</f>
        <v>45318</v>
      </c>
      <c r="K16" s="17">
        <f>IF(AND(YEAR(FebSun1+21)=Year,MONTH(FebSun1+21)=2),FebSun1+21, "")</f>
        <v>45340</v>
      </c>
      <c r="L16" s="18">
        <f>IF(AND(YEAR(FebSun1+22)=Year,MONTH(FebSun1+22)=2),FebSun1+22, "")</f>
        <v>45341</v>
      </c>
      <c r="M16" s="18">
        <f>IF(AND(YEAR(FebSun1+23)=Year,MONTH(FebSun1+23)=2),FebSun1+23, "")</f>
        <v>45342</v>
      </c>
      <c r="N16" s="18">
        <f>IF(AND(YEAR(FebSun1+24)=Year,MONTH(FebSun1+24)=2),FebSun1+24, "")</f>
        <v>45343</v>
      </c>
      <c r="O16" s="18">
        <f>IF(AND(YEAR(FebSun1+25)=Year,MONTH(FebSun1+25)=2),FebSun1+25, "")</f>
        <v>45344</v>
      </c>
      <c r="P16" s="18">
        <f>IF(AND(YEAR(FebSun1+26)=Year,MONTH(FebSun1+26)=2),FebSun1+26, "")</f>
        <v>45345</v>
      </c>
      <c r="Q16" s="17">
        <f>IF(AND(YEAR(FebSun1+27)=Year,MONTH(FebSun1+27)=2),FebSun1+27, "")</f>
        <v>45346</v>
      </c>
      <c r="S16" s="17">
        <f>IF(AND(YEAR(MarSun1+21)=Year,MONTH(MarSun1+21)=3),MarSun1+21, "")</f>
        <v>45368</v>
      </c>
      <c r="T16" s="18">
        <f>IF(AND(YEAR(MarSun1+22)=Year,MONTH(MarSun1+22)=3),MarSun1+22, "")</f>
        <v>45369</v>
      </c>
      <c r="U16" s="18">
        <f>IF(AND(YEAR(MarSun1+23)=Year,MONTH(MarSun1+23)=3),MarSun1+23, "")</f>
        <v>45370</v>
      </c>
      <c r="V16" s="18">
        <f>IF(AND(YEAR(MarSun1+24)=Year,MONTH(MarSun1+24)=3),MarSun1+24, "")</f>
        <v>45371</v>
      </c>
      <c r="W16" s="18">
        <f>IF(AND(YEAR(MarSun1+25)=Year,MONTH(MarSun1+25)=3),MarSun1+25, "")</f>
        <v>45372</v>
      </c>
      <c r="X16" s="18">
        <f>IF(AND(YEAR(MarSun1+26)=Year,MONTH(MarSun1+26)=3),MarSun1+26, "")</f>
        <v>45373</v>
      </c>
      <c r="Y16" s="17">
        <f>IF(AND(YEAR(MarSun1+27)=Year,MONTH(MarSun1+27)=3),MarSun1+27, "")</f>
        <v>45374</v>
      </c>
      <c r="AA16" s="17">
        <f>IF(AND(YEAR(AprSun1+21)=Year,MONTH(AprSun1+21)=4),AprSun1+21, "")</f>
        <v>45403</v>
      </c>
      <c r="AB16" s="18">
        <f>IF(AND(YEAR(AprSun1+22)=Year,MONTH(AprSun1+22)=4),AprSun1+22, "")</f>
        <v>45404</v>
      </c>
      <c r="AC16" s="18">
        <f>IF(AND(YEAR(AprSun1+23)=Year,MONTH(AprSun1+23)=4),AprSun1+23, "")</f>
        <v>45405</v>
      </c>
      <c r="AD16" s="18">
        <f>IF(AND(YEAR(AprSun1+24)=Year,MONTH(AprSun1+24)=4),AprSun1+24, "")</f>
        <v>45406</v>
      </c>
      <c r="AE16" s="18">
        <f>IF(AND(YEAR(AprSun1+25)=Year,MONTH(AprSun1+25)=4),AprSun1+25, "")</f>
        <v>45407</v>
      </c>
      <c r="AF16" s="18">
        <f>IF(AND(YEAR(AprSun1+26)=Year,MONTH(AprSun1+26)=4),AprSun1+26, "")</f>
        <v>45408</v>
      </c>
      <c r="AG16" s="17">
        <f>IF(AND(YEAR(AprSun1+27)=Year,MONTH(AprSun1+27)=4),AprSun1+27, "")</f>
        <v>45409</v>
      </c>
    </row>
    <row r="17" spans="3:33" s="1" customFormat="1" ht="15" customHeight="1" x14ac:dyDescent="0.2">
      <c r="C17" s="17">
        <f>IF(AND(YEAR(JanSun1+28)=Year,MONTH(JanSun1+28)=1),JanSun1+28, "")</f>
        <v>45319</v>
      </c>
      <c r="D17" s="18">
        <f>IF(AND(YEAR(JanSun1+29)=Year,MONTH(JanSun1+29)=1),JanSun1+29, "")</f>
        <v>45320</v>
      </c>
      <c r="E17" s="18">
        <f>IF(AND(YEAR(JanSun1+30)=Year,MONTH(JanSun1+30)=1),JanSun1+30, "")</f>
        <v>45321</v>
      </c>
      <c r="F17" s="18">
        <f>IF(AND(YEAR(JanSun1+31)=Year,MONTH(JanSun1+31)=1),JanSun1+31, "")</f>
        <v>45322</v>
      </c>
      <c r="G17" s="18" t="str">
        <f>IF(AND(YEAR(JanSun1+32)=Year,MONTH(JanSun1+32)=1),JanSun1+32, "")</f>
        <v/>
      </c>
      <c r="H17" s="18" t="str">
        <f>IF(AND(YEAR(JanSun1+33)=Year,MONTH(JanSun1+33)=1),JanSun1+33, "")</f>
        <v/>
      </c>
      <c r="I17" s="17" t="str">
        <f>IF(AND(YEAR(JanSun1+34)=Year,MONTH(JanSun1+34)=1),JanSun1+34, "")</f>
        <v/>
      </c>
      <c r="K17" s="17">
        <f>IF(AND(YEAR(FebSun1+28)=Year,MONTH(FebSun1+28)=2),FebSun1+28, "")</f>
        <v>45347</v>
      </c>
      <c r="L17" s="18">
        <f>IF(AND(YEAR(FebSun1+29)=Year,MONTH(FebSun1+29)=2),FebSun1+29, "")</f>
        <v>45348</v>
      </c>
      <c r="M17" s="18">
        <f>IF(AND(YEAR(FebSun1+30)=Year,MONTH(FebSun1+30)=2),FebSun1+30, "")</f>
        <v>45349</v>
      </c>
      <c r="N17" s="18">
        <f>IF(AND(YEAR(FebSun1+31)=Year,MONTH(FebSun1+31)=2),FebSun1+31, "")</f>
        <v>45350</v>
      </c>
      <c r="O17" s="18">
        <f>IF(AND(YEAR(FebSun1+32)=Year,MONTH(FebSun1+32)=2),FebSun1+32, "")</f>
        <v>45351</v>
      </c>
      <c r="P17" s="18" t="str">
        <f>IF(AND(YEAR(FebSun1+33)=Year,MONTH(FebSun1+33)=2),FebSun1+33, "")</f>
        <v/>
      </c>
      <c r="Q17" s="17" t="str">
        <f>IF(AND(YEAR(FebSun1+34)=Year,MONTH(FebSun1+34)=2),FebSun1+34, "")</f>
        <v/>
      </c>
      <c r="S17" s="17">
        <f>IF(AND(YEAR(MarSun1+28)=Year,MONTH(MarSun1+28)=3),MarSun1+28, "")</f>
        <v>45375</v>
      </c>
      <c r="T17" s="18">
        <f>IF(AND(YEAR(MarSun1+29)=Year,MONTH(MarSun1+29)=3),MarSun1+29, "")</f>
        <v>45376</v>
      </c>
      <c r="U17" s="18">
        <f>IF(AND(YEAR(MarSun1+30)=Year,MONTH(MarSun1+30)=3),MarSun1+30, "")</f>
        <v>45377</v>
      </c>
      <c r="V17" s="18">
        <f>IF(AND(YEAR(MarSun1+31)=Year,MONTH(MarSun1+31)=3),MarSun1+31, "")</f>
        <v>45378</v>
      </c>
      <c r="W17" s="18">
        <f>IF(AND(YEAR(MarSun1+32)=Year,MONTH(MarSun1+32)=3),MarSun1+32, "")</f>
        <v>45379</v>
      </c>
      <c r="X17" s="18">
        <f>IF(AND(YEAR(MarSun1+33)=Year,MONTH(MarSun1+33)=3),MarSun1+33, "")</f>
        <v>45380</v>
      </c>
      <c r="Y17" s="17">
        <f>IF(AND(YEAR(MarSun1+34)=Year,MONTH(MarSun1+34)=3),MarSun1+34, "")</f>
        <v>45381</v>
      </c>
      <c r="AA17" s="17">
        <f>IF(AND(YEAR(AprSun1+28)=Year,MONTH(AprSun1+28)=4),AprSun1+28, "")</f>
        <v>45410</v>
      </c>
      <c r="AB17" s="18">
        <f>IF(AND(YEAR(AprSun1+29)=Year,MONTH(AprSun1+29)=4),AprSun1+29, "")</f>
        <v>45411</v>
      </c>
      <c r="AC17" s="18">
        <f>IF(AND(YEAR(AprSun1+30)=Year,MONTH(AprSun1+30)=4),AprSun1+30, "")</f>
        <v>45412</v>
      </c>
      <c r="AD17" s="18" t="str">
        <f>IF(AND(YEAR(AprSun1+31)=Year,MONTH(AprSun1+31)=4),AprSun1+31, "")</f>
        <v/>
      </c>
      <c r="AE17" s="18" t="str">
        <f>IF(AND(YEAR(AprSun1+32)=Year,MONTH(AprSun1+32)=4),AprSun1+32, "")</f>
        <v/>
      </c>
      <c r="AF17" s="18" t="str">
        <f>IF(AND(YEAR(AprSun1+33)=Year,MONTH(AprSun1+33)=4),AprSun1+33, "")</f>
        <v/>
      </c>
      <c r="AG17" s="17" t="str">
        <f>IF(AND(YEAR(AprSun1+34)=Year,MONTH(AprSun1+34)=4),AprSun1+34, "")</f>
        <v/>
      </c>
    </row>
    <row r="18" spans="3:33" s="1" customFormat="1" ht="15" customHeight="1" x14ac:dyDescent="0.2">
      <c r="C18" s="17" t="str">
        <f>IF(AND(YEAR(JanSun1+35)=Year,MONTH(JanSun1+35)=1),JanSun1+35, "")</f>
        <v/>
      </c>
      <c r="D18" s="18" t="str">
        <f>IF(AND(YEAR(JanSun1+36)=Year,MONTH(JanSun1+36)=1),JanSun1+36, "")</f>
        <v/>
      </c>
      <c r="E18" s="18" t="str">
        <f>IF(AND(YEAR(JanSun1+37)=Year,MONTH(JanSun1+37)=1),JanSun1+37, "")</f>
        <v/>
      </c>
      <c r="F18" s="18" t="str">
        <f>IF(AND(YEAR(JanSun1+38)=Year,MONTH(JanSun1+38)=1),JanSun1+38, "")</f>
        <v/>
      </c>
      <c r="G18" s="18" t="str">
        <f>IF(AND(YEAR(JanSun1+39)=Year,MONTH(JanSun1+39)=1),JanSun1+39, "")</f>
        <v/>
      </c>
      <c r="H18" s="18" t="str">
        <f>IF(AND(YEAR(JanSun1+40)=Year,MONTH(JanSun1+40)=1),JanSun1+40, "")</f>
        <v/>
      </c>
      <c r="I18" s="17" t="str">
        <f>IF(AND(YEAR(JanSun1+41)=Year,MONTH(JanSun1+41)=1),JanSun1+41, "")</f>
        <v/>
      </c>
      <c r="K18" s="17" t="str">
        <f>IF(AND(YEAR(FebSun1+35)=Year,MONTH(FebSun1+35)=2),FebSun1+35, "")</f>
        <v/>
      </c>
      <c r="L18" s="18" t="str">
        <f>IF(AND(YEAR(FebSun1+36)=Year,MONTH(FebSun1+36)=2),FebSun1+36, "")</f>
        <v/>
      </c>
      <c r="M18" s="18" t="str">
        <f>IF(AND(YEAR(FebSun1+37)=Year,MONTH(FebSun1+37)=2),FebSun1+37, "")</f>
        <v/>
      </c>
      <c r="N18" s="18" t="str">
        <f>IF(AND(YEAR(FebSun1+38)=Year,MONTH(FebSun1+38)=2),FebSun1+38, "")</f>
        <v/>
      </c>
      <c r="O18" s="18" t="str">
        <f>IF(AND(YEAR(FebSun1+39)=Year,MONTH(FebSun1+39)=2),FebSun1+39, "")</f>
        <v/>
      </c>
      <c r="P18" s="18" t="str">
        <f>IF(AND(YEAR(FebSun1+40)=Year,MONTH(FebSun1+40)=2),FebSun1+40, "")</f>
        <v/>
      </c>
      <c r="Q18" s="17" t="str">
        <f>IF(AND(YEAR(FebSun1+41)=Year,MONTH(FebSun1+41)=2),FebSun1+41, "")</f>
        <v/>
      </c>
      <c r="S18" s="17">
        <f>IF(AND(YEAR(MarSun1+35)=Year,MONTH(MarSun1+35)=3),MarSun1+35, "")</f>
        <v>45382</v>
      </c>
      <c r="T18" s="18" t="str">
        <f>IF(AND(YEAR(MarSun1+36)=Year,MONTH(MarSun1+36)=3),MarSun1+36, "")</f>
        <v/>
      </c>
      <c r="U18" s="18" t="str">
        <f>IF(AND(YEAR(MarSun1+37)=Year,MONTH(MarSun1+37)=3),MarSun1+37, "")</f>
        <v/>
      </c>
      <c r="V18" s="18" t="str">
        <f>IF(AND(YEAR(MarSun1+38)=Year,MONTH(MarSun1+38)=3),MarSun1+38, "")</f>
        <v/>
      </c>
      <c r="W18" s="18" t="str">
        <f>IF(AND(YEAR(MarSun1+39)=Year,MONTH(MarSun1+39)=3),MarSun1+39, "")</f>
        <v/>
      </c>
      <c r="X18" s="18" t="str">
        <f>IF(AND(YEAR(MarSun1+40)=Year,MONTH(MarSun1+40)=3),MarSun1+40, "")</f>
        <v/>
      </c>
      <c r="Y18" s="17" t="str">
        <f>IF(AND(YEAR(MarSun1+41)=Year,MONTH(MarSun1+41)=3),MarSun1+41, "")</f>
        <v/>
      </c>
      <c r="AA18" s="17" t="str">
        <f>IF(AND(YEAR(AprSun1+35)=Year,MONTH(AprSun1+35)=4),AprSun1+35, "")</f>
        <v/>
      </c>
      <c r="AB18" s="18" t="str">
        <f>IF(AND(YEAR(AprSun1+36)=Year,MONTH(AprSun1+36)=4),AprSun1+36, "")</f>
        <v/>
      </c>
      <c r="AC18" s="18" t="str">
        <f>IF(AND(YEAR(AprSun1+37)=Year,MONTH(AprSun1+37)=4),AprSun1+37, "")</f>
        <v/>
      </c>
      <c r="AD18" s="18" t="str">
        <f>IF(AND(YEAR(AprSun1+38)=Year,MONTH(AprSun1+38)=4),AprSun1+38, "")</f>
        <v/>
      </c>
      <c r="AE18" s="18" t="str">
        <f>IF(AND(YEAR(AprSun1+39)=Year,MONTH(AprSun1+39)=4),AprSun1+39, "")</f>
        <v/>
      </c>
      <c r="AF18" s="18" t="str">
        <f>IF(AND(YEAR(AprSun1+40)=Year,MONTH(AprSun1+40)=4),AprSun1+40, "")</f>
        <v/>
      </c>
      <c r="AG18" s="17" t="str">
        <f>IF(AND(YEAR(AprSun1+41)=Year,MONTH(AprSun1+41)=4),AprSun1+41, "")</f>
        <v/>
      </c>
    </row>
    <row r="19" spans="3:33" s="1" customFormat="1" ht="7.5" customHeight="1" x14ac:dyDescent="0.2"/>
    <row r="20" spans="3:33" s="1" customFormat="1" ht="15" customHeight="1" x14ac:dyDescent="0.2">
      <c r="C20" s="57" t="s">
        <v>4</v>
      </c>
      <c r="D20" s="57"/>
      <c r="E20" s="57"/>
      <c r="F20" s="57"/>
      <c r="G20" s="57"/>
      <c r="H20" s="57"/>
      <c r="I20" s="57"/>
      <c r="K20" s="57" t="s">
        <v>5</v>
      </c>
      <c r="L20" s="57"/>
      <c r="M20" s="57"/>
      <c r="N20" s="57"/>
      <c r="O20" s="57"/>
      <c r="P20" s="57"/>
      <c r="Q20" s="57"/>
      <c r="S20" s="57" t="s">
        <v>6</v>
      </c>
      <c r="T20" s="57"/>
      <c r="U20" s="57"/>
      <c r="V20" s="57"/>
      <c r="W20" s="57"/>
      <c r="X20" s="57"/>
      <c r="Y20" s="57"/>
      <c r="AA20" s="57" t="s">
        <v>9</v>
      </c>
      <c r="AB20" s="57"/>
      <c r="AC20" s="57"/>
      <c r="AD20" s="57"/>
      <c r="AE20" s="57"/>
      <c r="AF20" s="57"/>
      <c r="AG20" s="57"/>
    </row>
    <row r="21" spans="3:33" s="1" customFormat="1" ht="15" customHeight="1" x14ac:dyDescent="0.2"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16</v>
      </c>
      <c r="H21" s="16" t="s">
        <v>17</v>
      </c>
      <c r="I21" s="16" t="s">
        <v>18</v>
      </c>
      <c r="K21" s="16" t="s">
        <v>12</v>
      </c>
      <c r="L21" s="16" t="s">
        <v>13</v>
      </c>
      <c r="M21" s="16" t="s">
        <v>14</v>
      </c>
      <c r="N21" s="16" t="s">
        <v>15</v>
      </c>
      <c r="O21" s="16" t="s">
        <v>16</v>
      </c>
      <c r="P21" s="16" t="s">
        <v>17</v>
      </c>
      <c r="Q21" s="16" t="s">
        <v>18</v>
      </c>
      <c r="S21" s="16" t="s">
        <v>12</v>
      </c>
      <c r="T21" s="16" t="s">
        <v>13</v>
      </c>
      <c r="U21" s="16" t="s">
        <v>14</v>
      </c>
      <c r="V21" s="16" t="s">
        <v>15</v>
      </c>
      <c r="W21" s="16" t="s">
        <v>16</v>
      </c>
      <c r="X21" s="16" t="s">
        <v>17</v>
      </c>
      <c r="Y21" s="16" t="s">
        <v>18</v>
      </c>
      <c r="AA21" s="16" t="s">
        <v>12</v>
      </c>
      <c r="AB21" s="16" t="s">
        <v>13</v>
      </c>
      <c r="AC21" s="16" t="s">
        <v>14</v>
      </c>
      <c r="AD21" s="16" t="s">
        <v>15</v>
      </c>
      <c r="AE21" s="16" t="s">
        <v>16</v>
      </c>
      <c r="AF21" s="16" t="s">
        <v>17</v>
      </c>
      <c r="AG21" s="16" t="s">
        <v>18</v>
      </c>
    </row>
    <row r="22" spans="3:33" s="1" customFormat="1" ht="15" customHeight="1" x14ac:dyDescent="0.2">
      <c r="C22" s="17" t="str">
        <f>IF(AND(YEAR(MaySun1)=Year,MONTH(MaySun1)=5),MaySun1, "")</f>
        <v/>
      </c>
      <c r="D22" s="18" t="str">
        <f>IF(AND(YEAR(MaySun1+1)=Year,MONTH(MaySun1+1)=5),MaySun1+1, "")</f>
        <v/>
      </c>
      <c r="E22" s="18" t="str">
        <f>IF(AND(YEAR(MaySun1+2)=Year,MONTH(MaySun1+2)=5),MaySun1+2, "")</f>
        <v/>
      </c>
      <c r="F22" s="18">
        <f>IF(AND(YEAR(MaySun1+3)=Year,MONTH(MaySun1+3)=5),MaySun1+3, "")</f>
        <v>45413</v>
      </c>
      <c r="G22" s="18">
        <f>IF(AND(YEAR(MaySun1+4)=Year,MONTH(MaySun1+4)=5),MaySun1+4, "")</f>
        <v>45414</v>
      </c>
      <c r="H22" s="18">
        <f>IF(AND(YEAR(MaySun1+5)=Year,MONTH(MaySun1+5)=5),MaySun1+5, "")</f>
        <v>45415</v>
      </c>
      <c r="I22" s="17">
        <f>IF(AND(YEAR(MaySun1+6)=Year,MONTH(MaySun1+6)=5),MaySun1+6, "")</f>
        <v>45416</v>
      </c>
      <c r="K22" s="17" t="str">
        <f>IF(AND(YEAR(JunSun1)=Year,MONTH(JunSun1)=6),JunSun1, "")</f>
        <v/>
      </c>
      <c r="L22" s="18" t="str">
        <f>IF(AND(YEAR(JunSun1+1)=Year,MONTH(JunSun1+1)=6),JunSun1+1, "")</f>
        <v/>
      </c>
      <c r="M22" s="18" t="str">
        <f>IF(AND(YEAR(JunSun1+2)=Year,MONTH(JunSun1+2)=6),JunSun1+2, "")</f>
        <v/>
      </c>
      <c r="N22" s="18" t="str">
        <f>IF(AND(YEAR(JunSun1+3)=Year,MONTH(JunSun1+3)=6),JunSun1+3, "")</f>
        <v/>
      </c>
      <c r="O22" s="18" t="str">
        <f>IF(AND(YEAR(JunSun1+4)=Year,MONTH(JunSun1+4)=6),JunSun1+4, "")</f>
        <v/>
      </c>
      <c r="P22" s="18" t="str">
        <f>IF(AND(YEAR(JunSun1+5)=Year,MONTH(JunSun1+5)=6),JunSun1+5, "")</f>
        <v/>
      </c>
      <c r="Q22" s="17">
        <f>IF(AND(YEAR(JunSun1+6)=Year,MONTH(JunSun1+6)=6),JunSun1+6, "")</f>
        <v>45444</v>
      </c>
      <c r="S22" s="17" t="str">
        <f>IF(AND(YEAR(JulSun1)=Year,MONTH(JulSun1)=7),JulSun1, "")</f>
        <v/>
      </c>
      <c r="T22" s="18">
        <f>IF(AND(YEAR(JulSun1+1)=Year,MONTH(JulSun1+1)=7),JulSun1+1, "")</f>
        <v>45474</v>
      </c>
      <c r="U22" s="18">
        <f>IF(AND(YEAR(JulSun1+2)=Year,MONTH(JulSun1+2)=7),JulSun1+2, "")</f>
        <v>45475</v>
      </c>
      <c r="V22" s="18">
        <f>IF(AND(YEAR(JulSun1+3)=Year,MONTH(JulSun1+3)=7),JulSun1+3, "")</f>
        <v>45476</v>
      </c>
      <c r="W22" s="18">
        <f>IF(AND(YEAR(JulSun1+4)=Year,MONTH(JulSun1+4)=7),JulSun1+4, "")</f>
        <v>45477</v>
      </c>
      <c r="X22" s="18">
        <f>IF(AND(YEAR(JulSun1+5)=Year,MONTH(JulSun1+5)=7),JulSun1+5, "")</f>
        <v>45478</v>
      </c>
      <c r="Y22" s="17">
        <f>IF(AND(YEAR(JulSun1+6)=Year,MONTH(JulSun1+6)=7),JulSun1+6, "")</f>
        <v>45479</v>
      </c>
      <c r="AA22" s="17" t="str">
        <f>IF(AND(YEAR(AugSun1)=Year,MONTH(AugSun1)=8),AugSun1, "")</f>
        <v/>
      </c>
      <c r="AB22" s="18" t="str">
        <f>IF(AND(YEAR(AugSun1+1)=Year,MONTH(AugSun1+1)=8),AugSun1+1, "")</f>
        <v/>
      </c>
      <c r="AC22" s="18" t="str">
        <f>IF(AND(YEAR(AugSun1+2)=Year,MONTH(AugSun1+2)=8),AugSun1+2, "")</f>
        <v/>
      </c>
      <c r="AD22" s="18" t="str">
        <f>IF(AND(YEAR(AugSun1+3)=Year,MONTH(AugSun1+3)=8),AugSun1+3, "")</f>
        <v/>
      </c>
      <c r="AE22" s="18">
        <f>IF(AND(YEAR(AugSun1+4)=Year,MONTH(AugSun1+4)=8),AugSun1+4, "")</f>
        <v>45505</v>
      </c>
      <c r="AF22" s="18">
        <f>IF(AND(YEAR(AugSun1+5)=Year,MONTH(AugSun1+5)=8),AugSun1+5, "")</f>
        <v>45506</v>
      </c>
      <c r="AG22" s="17">
        <f>IF(AND(YEAR(AugSun1+6)=Year,MONTH(AugSun1+6)=8),AugSun1+6, "")</f>
        <v>45507</v>
      </c>
    </row>
    <row r="23" spans="3:33" s="1" customFormat="1" ht="15" customHeight="1" x14ac:dyDescent="0.2">
      <c r="C23" s="17">
        <f>IF(AND(YEAR(MaySun1+7)=Year,MONTH(MaySun1+7)=5),MaySun1+7, "")</f>
        <v>45417</v>
      </c>
      <c r="D23" s="18">
        <f>IF(AND(YEAR(MaySun1+8)=Year,MONTH(MaySun1+8)=5),MaySun1+8, "")</f>
        <v>45418</v>
      </c>
      <c r="E23" s="18">
        <f>IF(AND(YEAR(MaySun1+9)=Year,MONTH(MaySun1+9)=5),MaySun1+9, "")</f>
        <v>45419</v>
      </c>
      <c r="F23" s="18">
        <f>IF(AND(YEAR(MaySun1+10)=Year,MONTH(MaySun1+10)=5),MaySun1+10, "")</f>
        <v>45420</v>
      </c>
      <c r="G23" s="18">
        <f>IF(AND(YEAR(MaySun1+11)=Year,MONTH(MaySun1+11)=5),MaySun1+11, "")</f>
        <v>45421</v>
      </c>
      <c r="H23" s="18">
        <f>IF(AND(YEAR(MaySun1+12)=Year,MONTH(MaySun1+12)=5),MaySun1+12, "")</f>
        <v>45422</v>
      </c>
      <c r="I23" s="17">
        <f>IF(AND(YEAR(MaySun1+13)=Year,MONTH(MaySun1+13)=5),MaySun1+13, "")</f>
        <v>45423</v>
      </c>
      <c r="K23" s="17">
        <f>IF(AND(YEAR(JunSun1+7)=Year,MONTH(JunSun1+7)=6),JunSun1+7, "")</f>
        <v>45445</v>
      </c>
      <c r="L23" s="18">
        <f>IF(AND(YEAR(JunSun1+8)=Year,MONTH(JunSun1+8)=6),JunSun1+8, "")</f>
        <v>45446</v>
      </c>
      <c r="M23" s="18">
        <f>IF(AND(YEAR(JunSun1+9)=Year,MONTH(JunSun1+9)=6),JunSun1+9, "")</f>
        <v>45447</v>
      </c>
      <c r="N23" s="18">
        <f>IF(AND(YEAR(JunSun1+10)=Year,MONTH(JunSun1+10)=6),JunSun1+10, "")</f>
        <v>45448</v>
      </c>
      <c r="O23" s="18">
        <f>IF(AND(YEAR(JunSun1+11)=Year,MONTH(JunSun1+11)=6),JunSun1+11, "")</f>
        <v>45449</v>
      </c>
      <c r="P23" s="18">
        <f>IF(AND(YEAR(JunSun1+12)=Year,MONTH(JunSun1+12)=6),JunSun1+12, "")</f>
        <v>45450</v>
      </c>
      <c r="Q23" s="17">
        <f>IF(AND(YEAR(JunSun1+13)=Year,MONTH(JunSun1+13)=6),JunSun1+13, "")</f>
        <v>45451</v>
      </c>
      <c r="S23" s="17">
        <f>IF(AND(YEAR(JulSun1+7)=Year,MONTH(JulSun1+7)=7),JulSun1+7, "")</f>
        <v>45480</v>
      </c>
      <c r="T23" s="18">
        <f>IF(AND(YEAR(JulSun1+8)=Year,MONTH(JulSun1+8)=7),JulSun1+8, "")</f>
        <v>45481</v>
      </c>
      <c r="U23" s="18">
        <f>IF(AND(YEAR(JulSun1+9)=Year,MONTH(JulSun1+9)=7),JulSun1+9, "")</f>
        <v>45482</v>
      </c>
      <c r="V23" s="18">
        <f>IF(AND(YEAR(JulSun1+10)=Year,MONTH(JulSun1+10)=7),JulSun1+10, "")</f>
        <v>45483</v>
      </c>
      <c r="W23" s="18">
        <f>IF(AND(YEAR(JulSun1+11)=Year,MONTH(JulSun1+11)=7),JulSun1+11, "")</f>
        <v>45484</v>
      </c>
      <c r="X23" s="18">
        <f>IF(AND(YEAR(JulSun1+12)=Year,MONTH(JulSun1+12)=7),JulSun1+12, "")</f>
        <v>45485</v>
      </c>
      <c r="Y23" s="17">
        <f>IF(AND(YEAR(JulSun1+13)=Year,MONTH(JulSun1+13)=7),JulSun1+13, "")</f>
        <v>45486</v>
      </c>
      <c r="AA23" s="17">
        <f>IF(AND(YEAR(AugSun1+7)=Year,MONTH(AugSun1+7)=8),AugSun1+7, "")</f>
        <v>45508</v>
      </c>
      <c r="AB23" s="18">
        <f>IF(AND(YEAR(AugSun1+8)=Year,MONTH(AugSun1+8)=8),AugSun1+8, "")</f>
        <v>45509</v>
      </c>
      <c r="AC23" s="18">
        <f>IF(AND(YEAR(AugSun1+9)=Year,MONTH(AugSun1+9)=8),AugSun1+9, "")</f>
        <v>45510</v>
      </c>
      <c r="AD23" s="18">
        <f>IF(AND(YEAR(AugSun1+10)=Year,MONTH(AugSun1+10)=8),AugSun1+10, "")</f>
        <v>45511</v>
      </c>
      <c r="AE23" s="18">
        <f>IF(AND(YEAR(AugSun1+11)=Year,MONTH(AugSun1+11)=8),AugSun1+11, "")</f>
        <v>45512</v>
      </c>
      <c r="AF23" s="18">
        <f>IF(AND(YEAR(AugSun1+12)=Year,MONTH(AugSun1+12)=8),AugSun1+12, "")</f>
        <v>45513</v>
      </c>
      <c r="AG23" s="17">
        <f>IF(AND(YEAR(AugSun1+13)=Year,MONTH(AugSun1+13)=8),AugSun1+13, "")</f>
        <v>45514</v>
      </c>
    </row>
    <row r="24" spans="3:33" s="1" customFormat="1" ht="15" customHeight="1" x14ac:dyDescent="0.2">
      <c r="C24" s="17">
        <f>IF(AND(YEAR(MaySun1+14)=Year,MONTH(MaySun1+14)=5),MaySun1+14, "")</f>
        <v>45424</v>
      </c>
      <c r="D24" s="18">
        <f>IF(AND(YEAR(MaySun1+15)=Year,MONTH(MaySun1+15)=5),MaySun1+15, "")</f>
        <v>45425</v>
      </c>
      <c r="E24" s="18">
        <f>IF(AND(YEAR(MaySun1+16)=Year,MONTH(MaySun1+16)=5),MaySun1+16, "")</f>
        <v>45426</v>
      </c>
      <c r="F24" s="18">
        <f>IF(AND(YEAR(MaySun1+17)=Year,MONTH(MaySun1+17)=5),MaySun1+17, "")</f>
        <v>45427</v>
      </c>
      <c r="G24" s="18">
        <f>IF(AND(YEAR(MaySun1+18)=Year,MONTH(MaySun1+18)=5),MaySun1+18, "")</f>
        <v>45428</v>
      </c>
      <c r="H24" s="18">
        <f>IF(AND(YEAR(MaySun1+19)=Year,MONTH(MaySun1+19)=5),MaySun1+19, "")</f>
        <v>45429</v>
      </c>
      <c r="I24" s="17">
        <f>IF(AND(YEAR(MaySun1+20)=Year,MONTH(MaySun1+20)=5),MaySun1+20, "")</f>
        <v>45430</v>
      </c>
      <c r="K24" s="17">
        <f>IF(AND(YEAR(JunSun1+14)=Year,MONTH(JunSun1+14)=6),JunSun1+14, "")</f>
        <v>45452</v>
      </c>
      <c r="L24" s="18">
        <f>IF(AND(YEAR(JunSun1+15)=Year,MONTH(JunSun1+15)=6),JunSun1+15, "")</f>
        <v>45453</v>
      </c>
      <c r="M24" s="18">
        <f>IF(AND(YEAR(JunSun1+16)=Year,MONTH(JunSun1+16)=6),JunSun1+16, "")</f>
        <v>45454</v>
      </c>
      <c r="N24" s="18">
        <f>IF(AND(YEAR(JunSun1+17)=Year,MONTH(JunSun1+17)=6),JunSun1+17, "")</f>
        <v>45455</v>
      </c>
      <c r="O24" s="18">
        <f>IF(AND(YEAR(JunSun1+18)=Year,MONTH(JunSun1+18)=6),JunSun1+18, "")</f>
        <v>45456</v>
      </c>
      <c r="P24" s="18">
        <f>IF(AND(YEAR(JunSun1+19)=Year,MONTH(JunSun1+19)=6),JunSun1+19, "")</f>
        <v>45457</v>
      </c>
      <c r="Q24" s="17">
        <f>IF(AND(YEAR(JunSun1+20)=Year,MONTH(JunSun1+20)=6),JunSun1+20, "")</f>
        <v>45458</v>
      </c>
      <c r="S24" s="17">
        <f>IF(AND(YEAR(JulSun1+14)=Year,MONTH(JulSun1+14)=7),JulSun1+14, "")</f>
        <v>45487</v>
      </c>
      <c r="T24" s="18">
        <f>IF(AND(YEAR(JulSun1+15)=Year,MONTH(JulSun1+15)=7),JulSun1+15, "")</f>
        <v>45488</v>
      </c>
      <c r="U24" s="18">
        <f>IF(AND(YEAR(JulSun1+16)=Year,MONTH(JulSun1+16)=7),JulSun1+16, "")</f>
        <v>45489</v>
      </c>
      <c r="V24" s="18">
        <f>IF(AND(YEAR(JulSun1+17)=Year,MONTH(JulSun1+17)=7),JulSun1+17, "")</f>
        <v>45490</v>
      </c>
      <c r="W24" s="18">
        <f>IF(AND(YEAR(JulSun1+18)=Year,MONTH(JulSun1+18)=7),JulSun1+18, "")</f>
        <v>45491</v>
      </c>
      <c r="X24" s="18">
        <f>IF(AND(YEAR(JulSun1+19)=Year,MONTH(JulSun1+19)=7),JulSun1+19, "")</f>
        <v>45492</v>
      </c>
      <c r="Y24" s="17">
        <f>IF(AND(YEAR(JulSun1+20)=Year,MONTH(JulSun1+20)=7),JulSun1+20, "")</f>
        <v>45493</v>
      </c>
      <c r="AA24" s="17">
        <f>IF(AND(YEAR(AugSun1+14)=Year,MONTH(AugSun1+14)=8),AugSun1+14, "")</f>
        <v>45515</v>
      </c>
      <c r="AB24" s="18">
        <f>IF(AND(YEAR(AugSun1+15)=Year,MONTH(AugSun1+15)=8),AugSun1+15, "")</f>
        <v>45516</v>
      </c>
      <c r="AC24" s="18">
        <f>IF(AND(YEAR(AugSun1+16)=Year,MONTH(AugSun1+16)=8),AugSun1+16, "")</f>
        <v>45517</v>
      </c>
      <c r="AD24" s="18">
        <f>IF(AND(YEAR(AugSun1+17)=Year,MONTH(AugSun1+17)=8),AugSun1+17, "")</f>
        <v>45518</v>
      </c>
      <c r="AE24" s="18">
        <f>IF(AND(YEAR(AugSun1+18)=Year,MONTH(AugSun1+18)=8),AugSun1+18, "")</f>
        <v>45519</v>
      </c>
      <c r="AF24" s="18">
        <f>IF(AND(YEAR(AugSun1+19)=Year,MONTH(AugSun1+19)=8),AugSun1+19, "")</f>
        <v>45520</v>
      </c>
      <c r="AG24" s="17">
        <f>IF(AND(YEAR(AugSun1+20)=Year,MONTH(AugSun1+20)=8),AugSun1+20, "")</f>
        <v>45521</v>
      </c>
    </row>
    <row r="25" spans="3:33" s="1" customFormat="1" ht="15" customHeight="1" x14ac:dyDescent="0.2">
      <c r="C25" s="17">
        <f>IF(AND(YEAR(MaySun1+21)=Year,MONTH(MaySun1+21)=5),MaySun1+21, "")</f>
        <v>45431</v>
      </c>
      <c r="D25" s="18">
        <f>IF(AND(YEAR(MaySun1+22)=Year,MONTH(MaySun1+22)=5),MaySun1+22, "")</f>
        <v>45432</v>
      </c>
      <c r="E25" s="18">
        <f>IF(AND(YEAR(MaySun1+23)=Year,MONTH(MaySun1+23)=5),MaySun1+23, "")</f>
        <v>45433</v>
      </c>
      <c r="F25" s="18">
        <f>IF(AND(YEAR(MaySun1+24)=Year,MONTH(MaySun1+24)=5),MaySun1+24, "")</f>
        <v>45434</v>
      </c>
      <c r="G25" s="18">
        <f>IF(AND(YEAR(MaySun1+25)=Year,MONTH(MaySun1+25)=5),MaySun1+25, "")</f>
        <v>45435</v>
      </c>
      <c r="H25" s="18">
        <f>IF(AND(YEAR(MaySun1+26)=Year,MONTH(MaySun1+26)=5),MaySun1+26, "")</f>
        <v>45436</v>
      </c>
      <c r="I25" s="17">
        <f>IF(AND(YEAR(MaySun1+27)=Year,MONTH(MaySun1+27)=5),MaySun1+27, "")</f>
        <v>45437</v>
      </c>
      <c r="K25" s="17">
        <f>IF(AND(YEAR(JunSun1+21)=Year,MONTH(JunSun1+21)=6),JunSun1+21, "")</f>
        <v>45459</v>
      </c>
      <c r="L25" s="18">
        <f>IF(AND(YEAR(JunSun1+22)=Year,MONTH(JunSun1+22)=6),JunSun1+22, "")</f>
        <v>45460</v>
      </c>
      <c r="M25" s="18">
        <f>IF(AND(YEAR(JunSun1+23)=Year,MONTH(JunSun1+23)=6),JunSun1+23, "")</f>
        <v>45461</v>
      </c>
      <c r="N25" s="18">
        <f>IF(AND(YEAR(JunSun1+24)=Year,MONTH(JunSun1+24)=6),JunSun1+24, "")</f>
        <v>45462</v>
      </c>
      <c r="O25" s="18">
        <f>IF(AND(YEAR(JunSun1+25)=Year,MONTH(JunSun1+25)=6),JunSun1+25, "")</f>
        <v>45463</v>
      </c>
      <c r="P25" s="18">
        <f>IF(AND(YEAR(JunSun1+26)=Year,MONTH(JunSun1+26)=6),JunSun1+26, "")</f>
        <v>45464</v>
      </c>
      <c r="Q25" s="17">
        <f>IF(AND(YEAR(JunSun1+27)=Year,MONTH(JunSun1+27)=6),JunSun1+27, "")</f>
        <v>45465</v>
      </c>
      <c r="S25" s="17">
        <f>IF(AND(YEAR(JulSun1+21)=Year,MONTH(JulSun1+21)=7),JulSun1+21, "")</f>
        <v>45494</v>
      </c>
      <c r="T25" s="18">
        <f>IF(AND(YEAR(JulSun1+22)=Year,MONTH(JulSun1+22)=7),JulSun1+22, "")</f>
        <v>45495</v>
      </c>
      <c r="U25" s="18">
        <f>IF(AND(YEAR(JulSun1+23)=Year,MONTH(JulSun1+23)=7),JulSun1+23, "")</f>
        <v>45496</v>
      </c>
      <c r="V25" s="18">
        <f>IF(AND(YEAR(JulSun1+24)=Year,MONTH(JulSun1+24)=7),JulSun1+24, "")</f>
        <v>45497</v>
      </c>
      <c r="W25" s="18">
        <f>IF(AND(YEAR(JulSun1+25)=Year,MONTH(JulSun1+25)=7),JulSun1+25, "")</f>
        <v>45498</v>
      </c>
      <c r="X25" s="18">
        <f>IF(AND(YEAR(JulSun1+26)=Year,MONTH(JulSun1+26)=7),JulSun1+26, "")</f>
        <v>45499</v>
      </c>
      <c r="Y25" s="17">
        <f>IF(AND(YEAR(JulSun1+27)=Year,MONTH(JulSun1+27)=7),JulSun1+27, "")</f>
        <v>45500</v>
      </c>
      <c r="AA25" s="17">
        <f>IF(AND(YEAR(AugSun1+21)=Year,MONTH(AugSun1+21)=8),AugSun1+21, "")</f>
        <v>45522</v>
      </c>
      <c r="AB25" s="18">
        <f>IF(AND(YEAR(AugSun1+22)=Year,MONTH(AugSun1+22)=8),AugSun1+22, "")</f>
        <v>45523</v>
      </c>
      <c r="AC25" s="18">
        <f>IF(AND(YEAR(AugSun1+23)=Year,MONTH(AugSun1+23)=8),AugSun1+23, "")</f>
        <v>45524</v>
      </c>
      <c r="AD25" s="18">
        <f>IF(AND(YEAR(AugSun1+24)=Year,MONTH(AugSun1+24)=8),AugSun1+24, "")</f>
        <v>45525</v>
      </c>
      <c r="AE25" s="18">
        <f>IF(AND(YEAR(AugSun1+25)=Year,MONTH(AugSun1+25)=8),AugSun1+25, "")</f>
        <v>45526</v>
      </c>
      <c r="AF25" s="18">
        <f>IF(AND(YEAR(AugSun1+26)=Year,MONTH(AugSun1+26)=8),AugSun1+26, "")</f>
        <v>45527</v>
      </c>
      <c r="AG25" s="17">
        <f>IF(AND(YEAR(AugSun1+27)=Year,MONTH(AugSun1+27)=8),AugSun1+27, "")</f>
        <v>45528</v>
      </c>
    </row>
    <row r="26" spans="3:33" s="1" customFormat="1" ht="15" customHeight="1" x14ac:dyDescent="0.2">
      <c r="C26" s="17">
        <f>IF(AND(YEAR(MaySun1+28)=Year,MONTH(MaySun1+28)=5),MaySun1+28, "")</f>
        <v>45438</v>
      </c>
      <c r="D26" s="18">
        <f>IF(AND(YEAR(MaySun1+29)=Year,MONTH(MaySun1+29)=5),MaySun1+29, "")</f>
        <v>45439</v>
      </c>
      <c r="E26" s="18">
        <f>IF(AND(YEAR(MaySun1+30)=Year,MONTH(MaySun1+30)=5),MaySun1+30, "")</f>
        <v>45440</v>
      </c>
      <c r="F26" s="18">
        <f>IF(AND(YEAR(MaySun1+31)=Year,MONTH(MaySun1+31)=5),MaySun1+31, "")</f>
        <v>45441</v>
      </c>
      <c r="G26" s="18">
        <f>IF(AND(YEAR(MaySun1+32)=Year,MONTH(MaySun1+32)=5),MaySun1+32, "")</f>
        <v>45442</v>
      </c>
      <c r="H26" s="18">
        <f>IF(AND(YEAR(MaySun1+33)=Year,MONTH(MaySun1+33)=5),MaySun1+33, "")</f>
        <v>45443</v>
      </c>
      <c r="I26" s="17" t="str">
        <f>IF(AND(YEAR(MaySun1+34)=Year,MONTH(MaySun1+34)=5),MaySun1+34, "")</f>
        <v/>
      </c>
      <c r="K26" s="17">
        <f>IF(AND(YEAR(JunSun1+28)=Year,MONTH(JunSun1+28)=6),JunSun1+28, "")</f>
        <v>45466</v>
      </c>
      <c r="L26" s="18">
        <f>IF(AND(YEAR(JunSun1+29)=Year,MONTH(JunSun1+29)=6),JunSun1+29, "")</f>
        <v>45467</v>
      </c>
      <c r="M26" s="18">
        <f>IF(AND(YEAR(JunSun1+30)=Year,MONTH(JunSun1+30)=6),JunSun1+30, "")</f>
        <v>45468</v>
      </c>
      <c r="N26" s="18">
        <f>IF(AND(YEAR(JunSun1+31)=Year,MONTH(JunSun1+31)=6),JunSun1+31, "")</f>
        <v>45469</v>
      </c>
      <c r="O26" s="18">
        <f>IF(AND(YEAR(JunSun1+32)=Year,MONTH(JunSun1+32)=6),JunSun1+32, "")</f>
        <v>45470</v>
      </c>
      <c r="P26" s="18">
        <f>IF(AND(YEAR(JunSun1+33)=Year,MONTH(JunSun1+33)=6),JunSun1+33, "")</f>
        <v>45471</v>
      </c>
      <c r="Q26" s="17">
        <f>IF(AND(YEAR(JunSun1+34)=Year,MONTH(JunSun1+34)=6),JunSun1+34, "")</f>
        <v>45472</v>
      </c>
      <c r="S26" s="17">
        <f>IF(AND(YEAR(JulSun1+28)=Year,MONTH(JulSun1+28)=7),JulSun1+28, "")</f>
        <v>45501</v>
      </c>
      <c r="T26" s="18">
        <f>IF(AND(YEAR(JulSun1+29)=Year,MONTH(JulSun1+29)=7),JulSun1+29, "")</f>
        <v>45502</v>
      </c>
      <c r="U26" s="18">
        <f>IF(AND(YEAR(JulSun1+30)=Year,MONTH(JulSun1+30)=7),JulSun1+30, "")</f>
        <v>45503</v>
      </c>
      <c r="V26" s="18">
        <f>IF(AND(YEAR(JulSun1+31)=Year,MONTH(JulSun1+31)=7),JulSun1+31, "")</f>
        <v>45504</v>
      </c>
      <c r="W26" s="18" t="str">
        <f>IF(AND(YEAR(JulSun1+32)=Year,MONTH(JulSun1+32)=7),JulSun1+32, "")</f>
        <v/>
      </c>
      <c r="X26" s="18" t="str">
        <f>IF(AND(YEAR(JulSun1+33)=Year,MONTH(JulSun1+33)=7),JulSun1+33, "")</f>
        <v/>
      </c>
      <c r="Y26" s="17" t="str">
        <f>IF(AND(YEAR(JulSun1+34)=Year,MONTH(JulSun1+34)=7),JulSun1+34, "")</f>
        <v/>
      </c>
      <c r="AA26" s="17">
        <f>IF(AND(YEAR(AugSun1+28)=Year,MONTH(AugSun1+28)=8),AugSun1+28, "")</f>
        <v>45529</v>
      </c>
      <c r="AB26" s="18">
        <f>IF(AND(YEAR(AugSun1+29)=Year,MONTH(AugSun1+29)=8),AugSun1+29, "")</f>
        <v>45530</v>
      </c>
      <c r="AC26" s="18">
        <f>IF(AND(YEAR(AugSun1+30)=Year,MONTH(AugSun1+30)=8),AugSun1+30, "")</f>
        <v>45531</v>
      </c>
      <c r="AD26" s="18">
        <f>IF(AND(YEAR(AugSun1+31)=Year,MONTH(AugSun1+31)=8),AugSun1+31, "")</f>
        <v>45532</v>
      </c>
      <c r="AE26" s="18">
        <f>IF(AND(YEAR(AugSun1+32)=Year,MONTH(AugSun1+32)=8),AugSun1+32, "")</f>
        <v>45533</v>
      </c>
      <c r="AF26" s="18">
        <f>IF(AND(YEAR(AugSun1+33)=Year,MONTH(AugSun1+33)=8),AugSun1+33, "")</f>
        <v>45534</v>
      </c>
      <c r="AG26" s="17">
        <f>IF(AND(YEAR(AugSun1+34)=Year,MONTH(AugSun1+34)=8),AugSun1+34, "")</f>
        <v>45535</v>
      </c>
    </row>
    <row r="27" spans="3:33" s="1" customFormat="1" ht="15" customHeight="1" x14ac:dyDescent="0.2">
      <c r="C27" s="17" t="str">
        <f>IF(AND(YEAR(MaySun1+35)=Year,MONTH(MaySun1+35)=5),MaySun1+35, "")</f>
        <v/>
      </c>
      <c r="D27" s="18" t="str">
        <f>IF(AND(YEAR(MaySun1+36)=Year,MONTH(MaySun1+36)=5),MaySun1+36, "")</f>
        <v/>
      </c>
      <c r="E27" s="18" t="str">
        <f>IF(AND(YEAR(MaySun1+37)=Year,MONTH(MaySun1+37)=5),MaySun1+37, "")</f>
        <v/>
      </c>
      <c r="F27" s="18" t="str">
        <f>IF(AND(YEAR(MaySun1+38)=Year,MONTH(MaySun1+38)=5),MaySun1+38, "")</f>
        <v/>
      </c>
      <c r="G27" s="18" t="str">
        <f>IF(AND(YEAR(MaySun1+39)=Year,MONTH(MaySun1+39)=5),MaySun1+39, "")</f>
        <v/>
      </c>
      <c r="H27" s="18" t="str">
        <f>IF(AND(YEAR(MaySun1+40)=Year,MONTH(MaySun1+40)=5),MaySun1+40, "")</f>
        <v/>
      </c>
      <c r="I27" s="17" t="str">
        <f>IF(AND(YEAR(MaySun1+41)=Year,MONTH(MaySun1+41)=5),MaySun1+41, "")</f>
        <v/>
      </c>
      <c r="K27" s="17">
        <f>IF(AND(YEAR(JunSun1+35)=Year,MONTH(JunSun1+35)=6),JunSun1+35, "")</f>
        <v>45473</v>
      </c>
      <c r="L27" s="18" t="str">
        <f>IF(AND(YEAR(JunSun1+36)=Year,MONTH(JunSun1+36)=6),JunSun1+36, "")</f>
        <v/>
      </c>
      <c r="M27" s="18" t="str">
        <f>IF(AND(YEAR(JunSun1+37)=Year,MONTH(JunSun1+37)=6),JunSun1+37, "")</f>
        <v/>
      </c>
      <c r="N27" s="18" t="str">
        <f>IF(AND(YEAR(JunSun1+38)=Year,MONTH(JunSun1+38)=6),JunSun1+38, "")</f>
        <v/>
      </c>
      <c r="O27" s="18" t="str">
        <f>IF(AND(YEAR(JunSun1+39)=Year,MONTH(JunSun1+39)=6),JunSun1+39, "")</f>
        <v/>
      </c>
      <c r="P27" s="18" t="str">
        <f>IF(AND(YEAR(JunSun1+40)=Year,MONTH(JunSun1+40)=6),JunSun1+40, "")</f>
        <v/>
      </c>
      <c r="Q27" s="17" t="str">
        <f>IF(AND(YEAR(JunSun1+41)=Year,MONTH(JunSun1+41)=6),JunSun1+41, "")</f>
        <v/>
      </c>
      <c r="S27" s="17" t="str">
        <f>IF(AND(YEAR(JulSun1+35)=Year,MONTH(JulSun1+35)=7),JulSun1+35, "")</f>
        <v/>
      </c>
      <c r="T27" s="18" t="str">
        <f>IF(AND(YEAR(JulSun1+36)=Year,MONTH(JulSun1+36)=7),JulSun1+36, "")</f>
        <v/>
      </c>
      <c r="U27" s="18" t="str">
        <f>IF(AND(YEAR(JulSun1+37)=Year,MONTH(JulSun1+37)=7),JulSun1+37, "")</f>
        <v/>
      </c>
      <c r="V27" s="18" t="str">
        <f>IF(AND(YEAR(JulSun1+38)=Year,MONTH(JulSun1+38)=7),JulSun1+38, "")</f>
        <v/>
      </c>
      <c r="W27" s="18" t="str">
        <f>IF(AND(YEAR(JulSun1+39)=Year,MONTH(JulSun1+39)=7),JulSun1+39, "")</f>
        <v/>
      </c>
      <c r="X27" s="18" t="str">
        <f>IF(AND(YEAR(JulSun1+40)=Year,MONTH(JulSun1+40)=7),JulSun1+40, "")</f>
        <v/>
      </c>
      <c r="Y27" s="17" t="str">
        <f>IF(AND(YEAR(JulSun1+41)=Year,MONTH(JulSun1+41)=7),JulSun1+41, "")</f>
        <v/>
      </c>
      <c r="AA27" s="17" t="str">
        <f>IF(AND(YEAR(AugSun1+35)=Year,MONTH(AugSun1+35)=8),AugSun1+35, "")</f>
        <v/>
      </c>
      <c r="AB27" s="18" t="str">
        <f>IF(AND(YEAR(AugSun1+36)=Year,MONTH(AugSun1+36)=8),AugSun1+36, "")</f>
        <v/>
      </c>
      <c r="AC27" s="18" t="str">
        <f>IF(AND(YEAR(AugSun1+37)=Year,MONTH(AugSun1+37)=8),AugSun1+37, "")</f>
        <v/>
      </c>
      <c r="AD27" s="18" t="str">
        <f>IF(AND(YEAR(AugSun1+38)=Year,MONTH(AugSun1+38)=8),AugSun1+38, "")</f>
        <v/>
      </c>
      <c r="AE27" s="18" t="str">
        <f>IF(AND(YEAR(AugSun1+39)=Year,MONTH(AugSun1+39)=8),AugSun1+39, "")</f>
        <v/>
      </c>
      <c r="AF27" s="18" t="str">
        <f>IF(AND(YEAR(AugSun1+40)=Year,MONTH(AugSun1+40)=8),AugSun1+40, "")</f>
        <v/>
      </c>
      <c r="AG27" s="17" t="str">
        <f>IF(AND(YEAR(AugSun1+41)=Year,MONTH(AugSun1+41)=8),AugSun1+41, "")</f>
        <v/>
      </c>
    </row>
    <row r="28" spans="3:33" s="1" customFormat="1" ht="7.5" customHeight="1" x14ac:dyDescent="0.2"/>
    <row r="29" spans="3:33" s="1" customFormat="1" ht="15" customHeight="1" x14ac:dyDescent="0.2">
      <c r="C29" s="57" t="s">
        <v>7</v>
      </c>
      <c r="D29" s="57"/>
      <c r="E29" s="57"/>
      <c r="F29" s="57"/>
      <c r="G29" s="57"/>
      <c r="H29" s="57"/>
      <c r="I29" s="57"/>
      <c r="K29" s="57" t="s">
        <v>8</v>
      </c>
      <c r="L29" s="57"/>
      <c r="M29" s="57"/>
      <c r="N29" s="57"/>
      <c r="O29" s="57"/>
      <c r="P29" s="57"/>
      <c r="Q29" s="57"/>
      <c r="S29" s="57" t="s">
        <v>10</v>
      </c>
      <c r="T29" s="57"/>
      <c r="U29" s="57"/>
      <c r="V29" s="57"/>
      <c r="W29" s="57"/>
      <c r="X29" s="57"/>
      <c r="Y29" s="57"/>
      <c r="AA29" s="57" t="s">
        <v>11</v>
      </c>
      <c r="AB29" s="57"/>
      <c r="AC29" s="57"/>
      <c r="AD29" s="57"/>
      <c r="AE29" s="57"/>
      <c r="AF29" s="57"/>
      <c r="AG29" s="57"/>
    </row>
    <row r="30" spans="3:33" s="1" customFormat="1" ht="15" customHeight="1" x14ac:dyDescent="0.2">
      <c r="C30" s="16" t="s">
        <v>12</v>
      </c>
      <c r="D30" s="16" t="s">
        <v>13</v>
      </c>
      <c r="E30" s="16" t="s">
        <v>14</v>
      </c>
      <c r="F30" s="16" t="s">
        <v>15</v>
      </c>
      <c r="G30" s="16" t="s">
        <v>16</v>
      </c>
      <c r="H30" s="16" t="s">
        <v>17</v>
      </c>
      <c r="I30" s="16" t="s">
        <v>18</v>
      </c>
      <c r="K30" s="16" t="s">
        <v>12</v>
      </c>
      <c r="L30" s="16" t="s">
        <v>13</v>
      </c>
      <c r="M30" s="16" t="s">
        <v>14</v>
      </c>
      <c r="N30" s="16" t="s">
        <v>15</v>
      </c>
      <c r="O30" s="16" t="s">
        <v>16</v>
      </c>
      <c r="P30" s="16" t="s">
        <v>17</v>
      </c>
      <c r="Q30" s="16" t="s">
        <v>18</v>
      </c>
      <c r="S30" s="16" t="s">
        <v>12</v>
      </c>
      <c r="T30" s="16" t="s">
        <v>13</v>
      </c>
      <c r="U30" s="16" t="s">
        <v>14</v>
      </c>
      <c r="V30" s="16" t="s">
        <v>15</v>
      </c>
      <c r="W30" s="16" t="s">
        <v>16</v>
      </c>
      <c r="X30" s="16" t="s">
        <v>17</v>
      </c>
      <c r="Y30" s="16" t="s">
        <v>18</v>
      </c>
      <c r="AA30" s="16" t="s">
        <v>12</v>
      </c>
      <c r="AB30" s="16" t="s">
        <v>13</v>
      </c>
      <c r="AC30" s="16" t="s">
        <v>14</v>
      </c>
      <c r="AD30" s="16" t="s">
        <v>15</v>
      </c>
      <c r="AE30" s="16" t="s">
        <v>16</v>
      </c>
      <c r="AF30" s="16" t="s">
        <v>17</v>
      </c>
      <c r="AG30" s="16" t="s">
        <v>18</v>
      </c>
    </row>
    <row r="31" spans="3:33" s="1" customFormat="1" ht="15" customHeight="1" x14ac:dyDescent="0.2">
      <c r="C31" s="17">
        <f>IF(AND(YEAR(SepSun1)=Year,MONTH(SepSun1)=9),SepSun1, "")</f>
        <v>45536</v>
      </c>
      <c r="D31" s="18">
        <f>IF(AND(YEAR(SepSun1+1)=Year,MONTH(SepSun1+1)=9),SepSun1+1, "")</f>
        <v>45537</v>
      </c>
      <c r="E31" s="18">
        <f>IF(AND(YEAR(SepSun1+2)=Year,MONTH(SepSun1+2)=9),SepSun1+2, "")</f>
        <v>45538</v>
      </c>
      <c r="F31" s="18">
        <f>IF(AND(YEAR(SepSun1+3)=Year,MONTH(SepSun1+3)=9),SepSun1+3, "")</f>
        <v>45539</v>
      </c>
      <c r="G31" s="18">
        <f>IF(AND(YEAR(SepSun1+4)=Year,MONTH(SepSun1+4)=9),SepSun1+4, "")</f>
        <v>45540</v>
      </c>
      <c r="H31" s="18">
        <f>IF(AND(YEAR(SepSun1+5)=Year,MONTH(SepSun1+5)=9),SepSun1+5, "")</f>
        <v>45541</v>
      </c>
      <c r="I31" s="17">
        <f>IF(AND(YEAR(SepSun1+6)=Year,MONTH(SepSun1+6)=9),SepSun1+6, "")</f>
        <v>45542</v>
      </c>
      <c r="K31" s="17" t="str">
        <f>IF(AND(YEAR(OctSun1)=Year,MONTH(OctSun1)=10),OctSun1, "")</f>
        <v/>
      </c>
      <c r="L31" s="18" t="str">
        <f>IF(AND(YEAR(OctSun1+1)=Year,MONTH(OctSun1+1)=10),OctSun1+1, "")</f>
        <v/>
      </c>
      <c r="M31" s="18">
        <f>IF(AND(YEAR(OctSun1+2)=Year,MONTH(OctSun1+2)=10),OctSun1+2, "")</f>
        <v>45566</v>
      </c>
      <c r="N31" s="18">
        <f>IF(AND(YEAR(OctSun1+3)=Year,MONTH(OctSun1+3)=10),OctSun1+3, "")</f>
        <v>45567</v>
      </c>
      <c r="O31" s="18">
        <f>IF(AND(YEAR(OctSun1+4)=Year,MONTH(OctSun1+4)=10),OctSun1+4, "")</f>
        <v>45568</v>
      </c>
      <c r="P31" s="18">
        <f>IF(AND(YEAR(OctSun1+5)=Year,MONTH(OctSun1+5)=10),OctSun1+5, "")</f>
        <v>45569</v>
      </c>
      <c r="Q31" s="17">
        <f>IF(AND(YEAR(OctSun1+6)=Year,MONTH(OctSun1+6)=10),OctSun1+6, "")</f>
        <v>45570</v>
      </c>
      <c r="S31" s="17" t="str">
        <f>IF(AND(YEAR(NovSun1)=Year,MONTH(NovSun1)=11),NovSun1, "")</f>
        <v/>
      </c>
      <c r="T31" s="18" t="str">
        <f>IF(AND(YEAR(NovSun1+1)=Year,MONTH(NovSun1+1)=11),NovSun1+1, "")</f>
        <v/>
      </c>
      <c r="U31" s="18" t="str">
        <f>IF(AND(YEAR(NovSun1+2)=Year,MONTH(NovSun1+2)=11),NovSun1+2, "")</f>
        <v/>
      </c>
      <c r="V31" s="18" t="str">
        <f>IF(AND(YEAR(NovSun1+3)=Year,MONTH(NovSun1+3)=11),NovSun1+3, "")</f>
        <v/>
      </c>
      <c r="W31" s="18" t="str">
        <f>IF(AND(YEAR(NovSun1+4)=Year,MONTH(NovSun1+4)=11),NovSun1+4, "")</f>
        <v/>
      </c>
      <c r="X31" s="18">
        <f>IF(AND(YEAR(NovSun1+5)=Year,MONTH(NovSun1+5)=11),NovSun1+5, "")</f>
        <v>45597</v>
      </c>
      <c r="Y31" s="17">
        <f>IF(AND(YEAR(NovSun1+6)=Year,MONTH(NovSun1+6)=11),NovSun1+6, "")</f>
        <v>45598</v>
      </c>
      <c r="AA31" s="17">
        <f>IF(AND(YEAR(DecSun1)=Year,MONTH(DecSun1)=12),DecSun1, "")</f>
        <v>45627</v>
      </c>
      <c r="AB31" s="18">
        <f>IF(AND(YEAR(DecSun1+1)=Year,MONTH(DecSun1+1)=12),DecSun1+1, "")</f>
        <v>45628</v>
      </c>
      <c r="AC31" s="18">
        <f>IF(AND(YEAR(DecSun1+2)=Year,MONTH(DecSun1+2)=12),DecSun1+2, "")</f>
        <v>45629</v>
      </c>
      <c r="AD31" s="18">
        <f>IF(AND(YEAR(DecSun1+3)=Year,MONTH(DecSun1+3)=12),DecSun1+3, "")</f>
        <v>45630</v>
      </c>
      <c r="AE31" s="18">
        <f>IF(AND(YEAR(DecSun1+4)=Year,MONTH(DecSun1+4)=12),DecSun1+4, "")</f>
        <v>45631</v>
      </c>
      <c r="AF31" s="18">
        <f>IF(AND(YEAR(DecSun1+5)=Year,MONTH(DecSun1+5)=12),DecSun1+5, "")</f>
        <v>45632</v>
      </c>
      <c r="AG31" s="17">
        <f>IF(AND(YEAR(DecSun1+6)=Year,MONTH(DecSun1+6)=12),DecSun1+6, "")</f>
        <v>45633</v>
      </c>
    </row>
    <row r="32" spans="3:33" s="1" customFormat="1" ht="15" customHeight="1" x14ac:dyDescent="0.2">
      <c r="C32" s="17">
        <f>IF(AND(YEAR(SepSun1+7)=Year,MONTH(SepSun1+7)=9),SepSun1+7, "")</f>
        <v>45543</v>
      </c>
      <c r="D32" s="18">
        <f>IF(AND(YEAR(SepSun1+8)=Year,MONTH(SepSun1+8)=9),SepSun1+8, "")</f>
        <v>45544</v>
      </c>
      <c r="E32" s="18">
        <f>IF(AND(YEAR(SepSun1+9)=Year,MONTH(SepSun1+9)=9),SepSun1+9, "")</f>
        <v>45545</v>
      </c>
      <c r="F32" s="18">
        <f>IF(AND(YEAR(SepSun1+10)=Year,MONTH(SepSun1+10)=9),SepSun1+10, "")</f>
        <v>45546</v>
      </c>
      <c r="G32" s="18">
        <f>IF(AND(YEAR(SepSun1+11)=Year,MONTH(SepSun1+11)=9),SepSun1+11, "")</f>
        <v>45547</v>
      </c>
      <c r="H32" s="18">
        <f>IF(AND(YEAR(SepSun1+12)=Year,MONTH(SepSun1+12)=9),SepSun1+12, "")</f>
        <v>45548</v>
      </c>
      <c r="I32" s="17">
        <f>IF(AND(YEAR(SepSun1+13)=Year,MONTH(SepSun1+13)=9),SepSun1+13, "")</f>
        <v>45549</v>
      </c>
      <c r="K32" s="17">
        <f>IF(AND(YEAR(OctSun1+7)=Year,MONTH(OctSun1+7)=10),OctSun1+7, "")</f>
        <v>45571</v>
      </c>
      <c r="L32" s="18">
        <f>IF(AND(YEAR(OctSun1+8)=Year,MONTH(OctSun1+8)=10),OctSun1+8, "")</f>
        <v>45572</v>
      </c>
      <c r="M32" s="18">
        <f>IF(AND(YEAR(OctSun1+9)=Year,MONTH(OctSun1+9)=10),OctSun1+9, "")</f>
        <v>45573</v>
      </c>
      <c r="N32" s="18">
        <f>IF(AND(YEAR(OctSun1+10)=Year,MONTH(OctSun1+10)=10),OctSun1+10, "")</f>
        <v>45574</v>
      </c>
      <c r="O32" s="18">
        <f>IF(AND(YEAR(OctSun1+11)=Year,MONTH(OctSun1+11)=10),OctSun1+11, "")</f>
        <v>45575</v>
      </c>
      <c r="P32" s="18">
        <f>IF(AND(YEAR(OctSun1+12)=Year,MONTH(OctSun1+12)=10),OctSun1+12, "")</f>
        <v>45576</v>
      </c>
      <c r="Q32" s="17">
        <f>IF(AND(YEAR(OctSun1+13)=Year,MONTH(OctSun1+13)=10),OctSun1+13, "")</f>
        <v>45577</v>
      </c>
      <c r="S32" s="17">
        <f>IF(AND(YEAR(NovSun1+7)=Year,MONTH(NovSun1+7)=11),NovSun1+7, "")</f>
        <v>45599</v>
      </c>
      <c r="T32" s="18">
        <f>IF(AND(YEAR(NovSun1+8)=Year,MONTH(NovSun1+8)=11),NovSun1+8, "")</f>
        <v>45600</v>
      </c>
      <c r="U32" s="18">
        <f>IF(AND(YEAR(NovSun1+9)=Year,MONTH(NovSun1+9)=11),NovSun1+9, "")</f>
        <v>45601</v>
      </c>
      <c r="V32" s="18">
        <f>IF(AND(YEAR(NovSun1+10)=Year,MONTH(NovSun1+10)=11),NovSun1+10, "")</f>
        <v>45602</v>
      </c>
      <c r="W32" s="18">
        <f>IF(AND(YEAR(NovSun1+11)=Year,MONTH(NovSun1+11)=11),NovSun1+11, "")</f>
        <v>45603</v>
      </c>
      <c r="X32" s="18">
        <f>IF(AND(YEAR(NovSun1+12)=Year,MONTH(NovSun1+12)=11),NovSun1+12, "")</f>
        <v>45604</v>
      </c>
      <c r="Y32" s="17">
        <f>IF(AND(YEAR(NovSun1+13)=Year,MONTH(NovSun1+13)=11),NovSun1+13, "")</f>
        <v>45605</v>
      </c>
      <c r="AA32" s="17">
        <f>IF(AND(YEAR(DecSun1+7)=Year,MONTH(DecSun1+7)=12),DecSun1+7, "")</f>
        <v>45634</v>
      </c>
      <c r="AB32" s="18">
        <f>IF(AND(YEAR(DecSun1+8)=Year,MONTH(DecSun1+8)=12),DecSun1+8, "")</f>
        <v>45635</v>
      </c>
      <c r="AC32" s="18">
        <f>IF(AND(YEAR(DecSun1+9)=Year,MONTH(DecSun1+9)=12),DecSun1+9, "")</f>
        <v>45636</v>
      </c>
      <c r="AD32" s="18">
        <f>IF(AND(YEAR(DecSun1+10)=Year,MONTH(DecSun1+10)=12),DecSun1+10, "")</f>
        <v>45637</v>
      </c>
      <c r="AE32" s="18">
        <f>IF(AND(YEAR(DecSun1+11)=Year,MONTH(DecSun1+11)=12),DecSun1+11, "")</f>
        <v>45638</v>
      </c>
      <c r="AF32" s="18">
        <f>IF(AND(YEAR(DecSun1+12)=Year,MONTH(DecSun1+12)=12),DecSun1+12, "")</f>
        <v>45639</v>
      </c>
      <c r="AG32" s="17">
        <f>IF(AND(YEAR(DecSun1+13)=Year,MONTH(DecSun1+13)=12),DecSun1+13, "")</f>
        <v>45640</v>
      </c>
    </row>
    <row r="33" spans="3:33" s="1" customFormat="1" ht="15" customHeight="1" x14ac:dyDescent="0.2">
      <c r="C33" s="17">
        <f>IF(AND(YEAR(SepSun1+14)=Year,MONTH(SepSun1+14)=9),SepSun1+14, "")</f>
        <v>45550</v>
      </c>
      <c r="D33" s="18">
        <f>IF(AND(YEAR(SepSun1+15)=Year,MONTH(SepSun1+15)=9),SepSun1+15, "")</f>
        <v>45551</v>
      </c>
      <c r="E33" s="18">
        <f>IF(AND(YEAR(SepSun1+16)=Year,MONTH(SepSun1+16)=9),SepSun1+16, "")</f>
        <v>45552</v>
      </c>
      <c r="F33" s="18">
        <f>IF(AND(YEAR(SepSun1+17)=Year,MONTH(SepSun1+17)=9),SepSun1+17, "")</f>
        <v>45553</v>
      </c>
      <c r="G33" s="18">
        <f>IF(AND(YEAR(SepSun1+18)=Year,MONTH(SepSun1+18)=9),SepSun1+18, "")</f>
        <v>45554</v>
      </c>
      <c r="H33" s="18">
        <f>IF(AND(YEAR(SepSun1+19)=Year,MONTH(SepSun1+19)=9),SepSun1+19, "")</f>
        <v>45555</v>
      </c>
      <c r="I33" s="17">
        <f>IF(AND(YEAR(SepSun1+20)=Year,MONTH(SepSun1+20)=9),SepSun1+20, "")</f>
        <v>45556</v>
      </c>
      <c r="K33" s="17">
        <f>IF(AND(YEAR(OctSun1+14)=Year,MONTH(OctSun1+14)=10),OctSun1+14, "")</f>
        <v>45578</v>
      </c>
      <c r="L33" s="18">
        <f>IF(AND(YEAR(OctSun1+15)=Year,MONTH(OctSun1+15)=10),OctSun1+15, "")</f>
        <v>45579</v>
      </c>
      <c r="M33" s="18">
        <f>IF(AND(YEAR(OctSun1+16)=Year,MONTH(OctSun1+16)=10),OctSun1+16, "")</f>
        <v>45580</v>
      </c>
      <c r="N33" s="18">
        <f>IF(AND(YEAR(OctSun1+17)=Year,MONTH(OctSun1+17)=10),OctSun1+17, "")</f>
        <v>45581</v>
      </c>
      <c r="O33" s="18">
        <f>IF(AND(YEAR(OctSun1+18)=Year,MONTH(OctSun1+18)=10),OctSun1+18, "")</f>
        <v>45582</v>
      </c>
      <c r="P33" s="18">
        <f>IF(AND(YEAR(OctSun1+19)=Year,MONTH(OctSun1+19)=10),OctSun1+19, "")</f>
        <v>45583</v>
      </c>
      <c r="Q33" s="17">
        <f>IF(AND(YEAR(OctSun1+20)=Year,MONTH(OctSun1+20)=10),OctSun1+20, "")</f>
        <v>45584</v>
      </c>
      <c r="S33" s="17">
        <f>IF(AND(YEAR(NovSun1+14)=Year,MONTH(NovSun1+14)=11),NovSun1+14, "")</f>
        <v>45606</v>
      </c>
      <c r="T33" s="18">
        <f>IF(AND(YEAR(NovSun1+15)=Year,MONTH(NovSun1+15)=11),NovSun1+15, "")</f>
        <v>45607</v>
      </c>
      <c r="U33" s="18">
        <f>IF(AND(YEAR(NovSun1+16)=Year,MONTH(NovSun1+16)=11),NovSun1+16, "")</f>
        <v>45608</v>
      </c>
      <c r="V33" s="18">
        <f>IF(AND(YEAR(NovSun1+17)=Year,MONTH(NovSun1+17)=11),NovSun1+17, "")</f>
        <v>45609</v>
      </c>
      <c r="W33" s="18">
        <f>IF(AND(YEAR(NovSun1+18)=Year,MONTH(NovSun1+18)=11),NovSun1+18, "")</f>
        <v>45610</v>
      </c>
      <c r="X33" s="18">
        <f>IF(AND(YEAR(NovSun1+19)=Year,MONTH(NovSun1+19)=11),NovSun1+19, "")</f>
        <v>45611</v>
      </c>
      <c r="Y33" s="17">
        <f>IF(AND(YEAR(NovSun1+20)=Year,MONTH(NovSun1+20)=11),NovSun1+20, "")</f>
        <v>45612</v>
      </c>
      <c r="AA33" s="17">
        <f>IF(AND(YEAR(DecSun1+14)=Year,MONTH(DecSun1+14)=12),DecSun1+14, "")</f>
        <v>45641</v>
      </c>
      <c r="AB33" s="18">
        <f>IF(AND(YEAR(DecSun1+15)=Year,MONTH(DecSun1+15)=12),DecSun1+15, "")</f>
        <v>45642</v>
      </c>
      <c r="AC33" s="18">
        <f>IF(AND(YEAR(DecSun1+16)=Year,MONTH(DecSun1+16)=12),DecSun1+16, "")</f>
        <v>45643</v>
      </c>
      <c r="AD33" s="18">
        <f>IF(AND(YEAR(DecSun1+17)=Year,MONTH(DecSun1+17)=12),DecSun1+17, "")</f>
        <v>45644</v>
      </c>
      <c r="AE33" s="18">
        <f>IF(AND(YEAR(DecSun1+18)=Year,MONTH(DecSun1+18)=12),DecSun1+18, "")</f>
        <v>45645</v>
      </c>
      <c r="AF33" s="18">
        <f>IF(AND(YEAR(DecSun1+19)=Year,MONTH(DecSun1+19)=12),DecSun1+19, "")</f>
        <v>45646</v>
      </c>
      <c r="AG33" s="17">
        <f>IF(AND(YEAR(DecSun1+20)=Year,MONTH(DecSun1+20)=12),DecSun1+20, "")</f>
        <v>45647</v>
      </c>
    </row>
    <row r="34" spans="3:33" s="1" customFormat="1" ht="15" customHeight="1" x14ac:dyDescent="0.2">
      <c r="C34" s="17">
        <f>IF(AND(YEAR(SepSun1+21)=Year,MONTH(SepSun1+21)=9),SepSun1+21, "")</f>
        <v>45557</v>
      </c>
      <c r="D34" s="18">
        <f>IF(AND(YEAR(SepSun1+22)=Year,MONTH(SepSun1+22)=9),SepSun1+22, "")</f>
        <v>45558</v>
      </c>
      <c r="E34" s="18">
        <f>IF(AND(YEAR(SepSun1+23)=Year,MONTH(SepSun1+23)=9),SepSun1+23, "")</f>
        <v>45559</v>
      </c>
      <c r="F34" s="18">
        <f>IF(AND(YEAR(SepSun1+24)=Year,MONTH(SepSun1+24)=9),SepSun1+24, "")</f>
        <v>45560</v>
      </c>
      <c r="G34" s="18">
        <f>IF(AND(YEAR(SepSun1+25)=Year,MONTH(SepSun1+25)=9),SepSun1+25, "")</f>
        <v>45561</v>
      </c>
      <c r="H34" s="18">
        <f>IF(AND(YEAR(SepSun1+26)=Year,MONTH(SepSun1+26)=9),SepSun1+26, "")</f>
        <v>45562</v>
      </c>
      <c r="I34" s="17">
        <f>IF(AND(YEAR(SepSun1+27)=Year,MONTH(SepSun1+27)=9),SepSun1+27, "")</f>
        <v>45563</v>
      </c>
      <c r="K34" s="17">
        <f>IF(AND(YEAR(OctSun1+21)=Year,MONTH(OctSun1+21)=10),OctSun1+21, "")</f>
        <v>45585</v>
      </c>
      <c r="L34" s="18">
        <f>IF(AND(YEAR(OctSun1+22)=Year,MONTH(OctSun1+22)=10),OctSun1+22, "")</f>
        <v>45586</v>
      </c>
      <c r="M34" s="18">
        <f>IF(AND(YEAR(OctSun1+23)=Year,MONTH(OctSun1+23)=10),OctSun1+23, "")</f>
        <v>45587</v>
      </c>
      <c r="N34" s="18">
        <f>IF(AND(YEAR(OctSun1+24)=Year,MONTH(OctSun1+24)=10),OctSun1+24, "")</f>
        <v>45588</v>
      </c>
      <c r="O34" s="18">
        <f>IF(AND(YEAR(OctSun1+25)=Year,MONTH(OctSun1+25)=10),OctSun1+25, "")</f>
        <v>45589</v>
      </c>
      <c r="P34" s="18">
        <f>IF(AND(YEAR(OctSun1+26)=Year,MONTH(OctSun1+26)=10),OctSun1+26, "")</f>
        <v>45590</v>
      </c>
      <c r="Q34" s="17">
        <f>IF(AND(YEAR(OctSun1+27)=Year,MONTH(OctSun1+27)=10),OctSun1+27, "")</f>
        <v>45591</v>
      </c>
      <c r="S34" s="17">
        <f>IF(AND(YEAR(NovSun1+21)=Year,MONTH(NovSun1+21)=11),NovSun1+21, "")</f>
        <v>45613</v>
      </c>
      <c r="T34" s="18">
        <f>IF(AND(YEAR(NovSun1+22)=Year,MONTH(NovSun1+22)=11),NovSun1+22, "")</f>
        <v>45614</v>
      </c>
      <c r="U34" s="18">
        <f>IF(AND(YEAR(NovSun1+23)=Year,MONTH(NovSun1+23)=11),NovSun1+23, "")</f>
        <v>45615</v>
      </c>
      <c r="V34" s="18">
        <f>IF(AND(YEAR(NovSun1+24)=Year,MONTH(NovSun1+24)=11),NovSun1+24, "")</f>
        <v>45616</v>
      </c>
      <c r="W34" s="18">
        <f>IF(AND(YEAR(NovSun1+25)=Year,MONTH(NovSun1+25)=11),NovSun1+25, "")</f>
        <v>45617</v>
      </c>
      <c r="X34" s="18">
        <f>IF(AND(YEAR(NovSun1+26)=Year,MONTH(NovSun1+26)=11),NovSun1+26, "")</f>
        <v>45618</v>
      </c>
      <c r="Y34" s="17">
        <f>IF(AND(YEAR(NovSun1+27)=Year,MONTH(NovSun1+27)=11),NovSun1+27, "")</f>
        <v>45619</v>
      </c>
      <c r="AA34" s="17">
        <f>IF(AND(YEAR(DecSun1+21)=Year,MONTH(DecSun1+21)=12),DecSun1+21, "")</f>
        <v>45648</v>
      </c>
      <c r="AB34" s="18">
        <f>IF(AND(YEAR(DecSun1+22)=Year,MONTH(DecSun1+22)=12),DecSun1+22, "")</f>
        <v>45649</v>
      </c>
      <c r="AC34" s="18">
        <f>IF(AND(YEAR(DecSun1+23)=Year,MONTH(DecSun1+23)=12),DecSun1+23, "")</f>
        <v>45650</v>
      </c>
      <c r="AD34" s="18">
        <f>IF(AND(YEAR(DecSun1+24)=Year,MONTH(DecSun1+24)=12),DecSun1+24, "")</f>
        <v>45651</v>
      </c>
      <c r="AE34" s="18">
        <f>IF(AND(YEAR(DecSun1+25)=Year,MONTH(DecSun1+25)=12),DecSun1+25, "")</f>
        <v>45652</v>
      </c>
      <c r="AF34" s="18">
        <f>IF(AND(YEAR(DecSun1+26)=Year,MONTH(DecSun1+26)=12),DecSun1+26, "")</f>
        <v>45653</v>
      </c>
      <c r="AG34" s="17">
        <f>IF(AND(YEAR(DecSun1+27)=Year,MONTH(DecSun1+27)=12),DecSun1+27, "")</f>
        <v>45654</v>
      </c>
    </row>
    <row r="35" spans="3:33" s="1" customFormat="1" ht="15" customHeight="1" x14ac:dyDescent="0.2">
      <c r="C35" s="17">
        <f>IF(AND(YEAR(SepSun1+28)=Year,MONTH(SepSun1+28)=9),SepSun1+28, "")</f>
        <v>45564</v>
      </c>
      <c r="D35" s="18">
        <f>IF(AND(YEAR(SepSun1+29)=Year,MONTH(SepSun1+29)=9),SepSun1+29, "")</f>
        <v>45565</v>
      </c>
      <c r="E35" s="18" t="str">
        <f>IF(AND(YEAR(SepSun1+30)=Year,MONTH(SepSun1+30)=9),SepSun1+30, "")</f>
        <v/>
      </c>
      <c r="F35" s="18" t="str">
        <f>IF(AND(YEAR(SepSun1+31)=Year,MONTH(SepSun1+31)=9),SepSun1+31, "")</f>
        <v/>
      </c>
      <c r="G35" s="18" t="str">
        <f>IF(AND(YEAR(SepSun1+32)=Year,MONTH(SepSun1+32)=9),SepSun1+32, "")</f>
        <v/>
      </c>
      <c r="H35" s="18" t="str">
        <f>IF(AND(YEAR(SepSun1+33)=Year,MONTH(SepSun1+33)=9),SepSun1+33, "")</f>
        <v/>
      </c>
      <c r="I35" s="17" t="str">
        <f>IF(AND(YEAR(SepSun1+34)=Year,MONTH(SepSun1+34)=9),SepSun1+34, "")</f>
        <v/>
      </c>
      <c r="K35" s="17">
        <f>IF(AND(YEAR(OctSun1+28)=Year,MONTH(OctSun1+28)=10),OctSun1+28, "")</f>
        <v>45592</v>
      </c>
      <c r="L35" s="18">
        <f>IF(AND(YEAR(OctSun1+29)=Year,MONTH(OctSun1+29)=10),OctSun1+29, "")</f>
        <v>45593</v>
      </c>
      <c r="M35" s="18">
        <f>IF(AND(YEAR(OctSun1+30)=Year,MONTH(OctSun1+30)=10),OctSun1+30, "")</f>
        <v>45594</v>
      </c>
      <c r="N35" s="18">
        <f>IF(AND(YEAR(OctSun1+31)=Year,MONTH(OctSun1+31)=10),OctSun1+31, "")</f>
        <v>45595</v>
      </c>
      <c r="O35" s="18">
        <f>IF(AND(YEAR(OctSun1+32)=Year,MONTH(OctSun1+32)=10),OctSun1+32, "")</f>
        <v>45596</v>
      </c>
      <c r="P35" s="18" t="str">
        <f>IF(AND(YEAR(OctSun1+33)=Year,MONTH(OctSun1+33)=10),OctSun1+33, "")</f>
        <v/>
      </c>
      <c r="Q35" s="17" t="str">
        <f>IF(AND(YEAR(OctSun1+34)=Year,MONTH(OctSun1+34)=10),OctSun1+34, "")</f>
        <v/>
      </c>
      <c r="S35" s="17">
        <f>IF(AND(YEAR(NovSun1+28)=Year,MONTH(NovSun1+28)=11),NovSun1+28, "")</f>
        <v>45620</v>
      </c>
      <c r="T35" s="18">
        <f>IF(AND(YEAR(NovSun1+29)=Year,MONTH(NovSun1+29)=11),NovSun1+29, "")</f>
        <v>45621</v>
      </c>
      <c r="U35" s="18">
        <f>IF(AND(YEAR(NovSun1+30)=Year,MONTH(NovSun1+30)=11),NovSun1+30, "")</f>
        <v>45622</v>
      </c>
      <c r="V35" s="18">
        <f>IF(AND(YEAR(NovSun1+31)=Year,MONTH(NovSun1+31)=11),NovSun1+31, "")</f>
        <v>45623</v>
      </c>
      <c r="W35" s="18">
        <f>IF(AND(YEAR(NovSun1+32)=Year,MONTH(NovSun1+32)=11),NovSun1+32, "")</f>
        <v>45624</v>
      </c>
      <c r="X35" s="18">
        <f>IF(AND(YEAR(NovSun1+33)=Year,MONTH(NovSun1+33)=11),NovSun1+33, "")</f>
        <v>45625</v>
      </c>
      <c r="Y35" s="17">
        <f>IF(AND(YEAR(NovSun1+34)=Year,MONTH(NovSun1+34)=11),NovSun1+34, "")</f>
        <v>45626</v>
      </c>
      <c r="AA35" s="17">
        <f>IF(AND(YEAR(DecSun1+28)=Year,MONTH(DecSun1+28)=12),DecSun1+28, "")</f>
        <v>45655</v>
      </c>
      <c r="AB35" s="18">
        <f>IF(AND(YEAR(DecSun1+29)=Year,MONTH(DecSun1+29)=12),DecSun1+29, "")</f>
        <v>45656</v>
      </c>
      <c r="AC35" s="18">
        <f>IF(AND(YEAR(DecSun1+30)=Year,MONTH(DecSun1+30)=12),DecSun1+30, "")</f>
        <v>45657</v>
      </c>
      <c r="AD35" s="18" t="str">
        <f>IF(AND(YEAR(DecSun1+31)=Year,MONTH(DecSun1+31)=12),DecSun1+31, "")</f>
        <v/>
      </c>
      <c r="AE35" s="18" t="str">
        <f>IF(AND(YEAR(DecSun1+32)=Year,MONTH(DecSun1+32)=12),DecSun1+32, "")</f>
        <v/>
      </c>
      <c r="AF35" s="18" t="str">
        <f>IF(AND(YEAR(DecSun1+33)=Year,MONTH(DecSun1+33)=12),DecSun1+33, "")</f>
        <v/>
      </c>
      <c r="AG35" s="17" t="str">
        <f>IF(AND(YEAR(DecSun1+34)=Year,MONTH(DecSun1+34)=12),DecSun1+34, "")</f>
        <v/>
      </c>
    </row>
    <row r="36" spans="3:33" s="1" customFormat="1" ht="15" customHeight="1" x14ac:dyDescent="0.2">
      <c r="C36" s="17" t="str">
        <f>IF(AND(YEAR(SepSun1+35)=Year,MONTH(SepSun1+35)=9),SepSun1+35, "")</f>
        <v/>
      </c>
      <c r="D36" s="18" t="str">
        <f>IF(AND(YEAR(SepSun1+36)=Year,MONTH(SepSun1+36)=9),SepSun1+36, "")</f>
        <v/>
      </c>
      <c r="E36" s="18" t="str">
        <f>IF(AND(YEAR(SepSun1+37)=Year,MONTH(SepSun1+37)=9),SepSun1+37, "")</f>
        <v/>
      </c>
      <c r="F36" s="18" t="str">
        <f>IF(AND(YEAR(SepSun1+38)=Year,MONTH(SepSun1+38)=9),SepSun1+38, "")</f>
        <v/>
      </c>
      <c r="G36" s="18" t="str">
        <f>IF(AND(YEAR(SepSun1+39)=Year,MONTH(SepSun1+39)=9),SepSun1+39, "")</f>
        <v/>
      </c>
      <c r="H36" s="18" t="str">
        <f>IF(AND(YEAR(SepSun1+40)=Year,MONTH(SepSun1+40)=9),SepSun1+40, "")</f>
        <v/>
      </c>
      <c r="I36" s="17" t="str">
        <f>IF(AND(YEAR(SepSun1+41)=Year,MONTH(SepSun1+41)=9),SepSun1+41, "")</f>
        <v/>
      </c>
      <c r="K36" s="17" t="str">
        <f>IF(AND(YEAR(OctSun1+35)=Year,MONTH(OctSun1+35)=10),OctSun1+35, "")</f>
        <v/>
      </c>
      <c r="L36" s="18" t="str">
        <f>IF(AND(YEAR(OctSun1+36)=Year,MONTH(OctSun1+36)=10),OctSun1+36, "")</f>
        <v/>
      </c>
      <c r="M36" s="18" t="str">
        <f>IF(AND(YEAR(OctSun1+37)=Year,MONTH(OctSun1+37)=10),OctSun1+37, "")</f>
        <v/>
      </c>
      <c r="N36" s="18" t="str">
        <f>IF(AND(YEAR(OctSun1+38)=Year,MONTH(OctSun1+38)=10),OctSun1+38, "")</f>
        <v/>
      </c>
      <c r="O36" s="18" t="str">
        <f>IF(AND(YEAR(OctSun1+39)=Year,MONTH(OctSun1+39)=10),OctSun1+39, "")</f>
        <v/>
      </c>
      <c r="P36" s="18" t="str">
        <f>IF(AND(YEAR(OctSun1+40)=Year,MONTH(OctSun1+40)=10),OctSun1+40, "")</f>
        <v/>
      </c>
      <c r="Q36" s="17" t="str">
        <f>IF(AND(YEAR(OctSun1+41)=Year,MONTH(OctSun1+41)=10),OctSun1+41, "")</f>
        <v/>
      </c>
      <c r="S36" s="17" t="str">
        <f>IF(AND(YEAR(NovSun1+35)=Year,MONTH(NovSun1+35)=11),NovSun1+35, "")</f>
        <v/>
      </c>
      <c r="T36" s="18" t="str">
        <f>IF(AND(YEAR(NovSun1+36)=Year,MONTH(NovSun1+36)=11),NovSun1+36, "")</f>
        <v/>
      </c>
      <c r="U36" s="18" t="str">
        <f>IF(AND(YEAR(NovSun1+37)=Year,MONTH(NovSun1+37)=11),NovSun1+37, "")</f>
        <v/>
      </c>
      <c r="V36" s="18" t="str">
        <f>IF(AND(YEAR(NovSun1+38)=Year,MONTH(NovSun1+38)=11),NovSun1+38, "")</f>
        <v/>
      </c>
      <c r="W36" s="18" t="str">
        <f>IF(AND(YEAR(NovSun1+39)=Year,MONTH(NovSun1+39)=11),NovSun1+39, "")</f>
        <v/>
      </c>
      <c r="X36" s="18" t="str">
        <f>IF(AND(YEAR(NovSun1+40)=Year,MONTH(NovSun1+40)=11),NovSun1+40, "")</f>
        <v/>
      </c>
      <c r="Y36" s="17" t="str">
        <f>IF(AND(YEAR(NovSun1+41)=Year,MONTH(NovSun1+41)=11),NovSun1+41, "")</f>
        <v/>
      </c>
      <c r="AA36" s="17" t="str">
        <f>IF(AND(YEAR(DecSun1+35)=Year,MONTH(DecSun1+35)=12),DecSun1+35, "")</f>
        <v/>
      </c>
      <c r="AB36" s="18" t="str">
        <f>IF(AND(YEAR(DecSun1+36)=Year,MONTH(DecSun1+36)=12),DecSun1+36, "")</f>
        <v/>
      </c>
      <c r="AC36" s="18" t="str">
        <f>IF(AND(YEAR(DecSun1+37)=Year,MONTH(DecSun1+37)=12),DecSun1+37, "")</f>
        <v/>
      </c>
      <c r="AD36" s="18" t="str">
        <f>IF(AND(YEAR(DecSun1+38)=Year,MONTH(DecSun1+38)=12),DecSun1+38, "")</f>
        <v/>
      </c>
      <c r="AE36" s="18" t="str">
        <f>IF(AND(YEAR(DecSun1+39)=Year,MONTH(DecSun1+39)=12),DecSun1+39, "")</f>
        <v/>
      </c>
      <c r="AF36" s="18" t="str">
        <f>IF(AND(YEAR(DecSun1+40)=Year,MONTH(DecSun1+40)=12),DecSun1+40, "")</f>
        <v/>
      </c>
      <c r="AG36" s="17" t="str">
        <f>IF(AND(YEAR(DecSun1+41)=Year,MONTH(DecSun1+41)=12),DecSun1+41, "")</f>
        <v/>
      </c>
    </row>
    <row r="37" spans="3:33" s="1" customFormat="1" ht="15" customHeight="1" thickBot="1" x14ac:dyDescent="0.3">
      <c r="C37" s="1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3:33" s="1" customFormat="1" ht="10.5" customHeight="1" thickTop="1" x14ac:dyDescent="0.2">
      <c r="C38" s="20"/>
      <c r="D38" s="20"/>
      <c r="E38" s="20"/>
      <c r="F38" s="20"/>
      <c r="G38" s="20"/>
      <c r="H38" s="20"/>
      <c r="I38" s="20"/>
      <c r="K38" s="20"/>
      <c r="L38" s="20"/>
      <c r="M38" s="20"/>
      <c r="N38" s="20"/>
      <c r="O38" s="20"/>
      <c r="P38" s="20"/>
      <c r="Q38" s="20"/>
      <c r="S38" s="20"/>
      <c r="T38" s="20"/>
      <c r="U38" s="20"/>
      <c r="V38" s="20"/>
      <c r="W38" s="20"/>
      <c r="X38" s="20"/>
      <c r="Y38" s="20"/>
      <c r="AA38" s="20"/>
      <c r="AB38" s="20"/>
      <c r="AC38" s="20"/>
      <c r="AD38" s="20"/>
      <c r="AE38" s="20"/>
      <c r="AF38" s="20"/>
      <c r="AG38" s="20"/>
    </row>
    <row r="39" spans="3:33" s="1" customFormat="1" ht="5.65" customHeight="1" x14ac:dyDescent="0.2">
      <c r="C39" s="20"/>
      <c r="D39" s="20"/>
      <c r="E39" s="20"/>
      <c r="F39" s="20"/>
      <c r="G39" s="20"/>
      <c r="H39" s="20"/>
      <c r="I39" s="20"/>
      <c r="K39" s="20"/>
      <c r="L39" s="20"/>
      <c r="M39" s="20"/>
      <c r="N39" s="20"/>
      <c r="O39" s="20"/>
      <c r="P39" s="20"/>
      <c r="Q39" s="20"/>
      <c r="S39" s="20"/>
      <c r="T39" s="20"/>
      <c r="U39" s="20"/>
      <c r="V39" s="20"/>
      <c r="W39" s="20"/>
      <c r="X39" s="20"/>
      <c r="Y39" s="20"/>
      <c r="AA39" s="20"/>
      <c r="AB39" s="20"/>
      <c r="AC39" s="20"/>
      <c r="AD39" s="20"/>
      <c r="AE39" s="20"/>
      <c r="AF39" s="20"/>
      <c r="AG39" s="20"/>
    </row>
    <row r="40" spans="3:33" s="21" customFormat="1" ht="23.65" customHeight="1" thickBot="1" x14ac:dyDescent="0.3">
      <c r="C40" s="46" t="s">
        <v>40</v>
      </c>
      <c r="D40" s="22"/>
      <c r="E40" s="22"/>
      <c r="F40" s="23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spans="3:33" s="21" customFormat="1" ht="15" customHeight="1" x14ac:dyDescent="0.2">
      <c r="C41" s="22"/>
      <c r="D41" s="22"/>
      <c r="E41" s="22"/>
      <c r="F41" s="22"/>
      <c r="G41" s="22"/>
      <c r="H41" s="25"/>
      <c r="I41" s="25"/>
      <c r="J41" s="26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3:33" s="21" customFormat="1" ht="20.65" customHeight="1" thickBot="1" x14ac:dyDescent="0.3">
      <c r="C42" s="46" t="s">
        <v>39</v>
      </c>
      <c r="E42" s="25"/>
      <c r="F42" s="25"/>
      <c r="G42" s="25"/>
      <c r="H42" s="25"/>
      <c r="J42" s="25"/>
      <c r="K42" s="55"/>
      <c r="L42" s="55"/>
      <c r="M42" s="55"/>
      <c r="N42" s="55"/>
      <c r="O42" s="55"/>
      <c r="P42" s="55"/>
      <c r="Q42" s="28"/>
      <c r="R42" s="46" t="s">
        <v>41</v>
      </c>
      <c r="U42" s="25"/>
      <c r="V42" s="25"/>
      <c r="Y42" s="25"/>
      <c r="AB42" s="56"/>
      <c r="AC42" s="56"/>
      <c r="AD42" s="56"/>
      <c r="AE42" s="56"/>
      <c r="AF42" s="56"/>
      <c r="AG42" s="56"/>
    </row>
    <row r="43" spans="3:33" s="21" customFormat="1" ht="20.65" customHeight="1" x14ac:dyDescent="0.2">
      <c r="C43" s="28"/>
      <c r="D43" s="25"/>
      <c r="E43" s="25"/>
      <c r="F43" s="25"/>
      <c r="G43" s="25"/>
      <c r="H43" s="25"/>
      <c r="I43" s="25"/>
      <c r="J43" s="26"/>
      <c r="K43" s="25"/>
      <c r="L43" s="25"/>
      <c r="M43" s="25"/>
      <c r="N43" s="25"/>
      <c r="O43" s="25"/>
      <c r="P43" s="28"/>
      <c r="Q43" s="28"/>
      <c r="R43" s="25"/>
      <c r="S43" s="26"/>
      <c r="T43" s="25"/>
      <c r="U43" s="25"/>
      <c r="X43" s="25"/>
      <c r="Y43" s="25"/>
      <c r="AA43" s="25"/>
      <c r="AB43" s="25"/>
      <c r="AC43" s="25"/>
      <c r="AD43" s="25"/>
      <c r="AE43" s="25"/>
      <c r="AF43" s="25"/>
      <c r="AG43" s="25"/>
    </row>
    <row r="44" spans="3:33" s="21" customFormat="1" ht="15.4" customHeight="1" x14ac:dyDescent="0.2"/>
    <row r="45" spans="3:33" s="21" customFormat="1" ht="16.149999999999999" customHeight="1" thickBot="1" x14ac:dyDescent="0.3">
      <c r="C45" s="38" t="s">
        <v>28</v>
      </c>
      <c r="G45" s="29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Z45" s="39" t="s">
        <v>29</v>
      </c>
      <c r="AB45" s="24"/>
      <c r="AC45" s="24"/>
      <c r="AD45" s="27"/>
      <c r="AE45" s="24"/>
      <c r="AF45" s="24"/>
      <c r="AG45" s="24"/>
    </row>
    <row r="46" spans="3:33" s="21" customFormat="1" ht="30.4" customHeight="1" thickBot="1" x14ac:dyDescent="0.3">
      <c r="C46" s="39" t="s">
        <v>30</v>
      </c>
      <c r="D46" s="25"/>
      <c r="E46" s="25"/>
      <c r="F46" s="25"/>
      <c r="G46" s="25"/>
      <c r="J46" s="27"/>
      <c r="K46" s="27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Z46" s="39" t="s">
        <v>29</v>
      </c>
      <c r="AB46" s="24"/>
      <c r="AC46" s="24"/>
      <c r="AD46" s="27"/>
      <c r="AE46" s="24"/>
      <c r="AF46" s="24"/>
      <c r="AG46" s="24"/>
    </row>
    <row r="47" spans="3:33" s="1" customFormat="1" ht="32.65" customHeight="1" thickBot="1" x14ac:dyDescent="0.3">
      <c r="C47" s="39" t="s">
        <v>38</v>
      </c>
      <c r="D47" s="25"/>
      <c r="E47" s="25"/>
      <c r="F47" s="25"/>
      <c r="G47" s="25"/>
      <c r="H47" s="21"/>
      <c r="I47" s="21"/>
      <c r="J47" s="25"/>
      <c r="K47" s="26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Z47" s="39" t="s">
        <v>29</v>
      </c>
      <c r="AA47" s="21"/>
      <c r="AB47" s="24"/>
      <c r="AC47" s="24"/>
      <c r="AD47" s="27"/>
      <c r="AE47" s="24"/>
      <c r="AF47" s="24"/>
      <c r="AG47" s="24"/>
    </row>
    <row r="48" spans="3:33" s="1" customFormat="1" ht="12.4" customHeight="1" thickBot="1" x14ac:dyDescent="0.3">
      <c r="C48" s="39"/>
      <c r="D48" s="25"/>
      <c r="E48" s="25"/>
      <c r="F48" s="25"/>
      <c r="G48" s="25"/>
      <c r="H48" s="21"/>
      <c r="I48" s="21"/>
      <c r="J48" s="25"/>
      <c r="K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1"/>
      <c r="W48" s="21"/>
      <c r="X48" s="39"/>
      <c r="Y48" s="21"/>
      <c r="Z48" s="25"/>
      <c r="AA48" s="25"/>
      <c r="AB48" s="26"/>
      <c r="AC48" s="25"/>
      <c r="AD48" s="25"/>
      <c r="AE48" s="25"/>
      <c r="AF48" s="19"/>
      <c r="AG48" s="19"/>
    </row>
    <row r="49" spans="3:33" s="1" customFormat="1" ht="18" customHeight="1" thickTop="1" thickBot="1" x14ac:dyDescent="0.3">
      <c r="C49" s="32"/>
      <c r="D49" s="8"/>
      <c r="E49" s="63" t="s">
        <v>24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32"/>
      <c r="AG49" s="32"/>
    </row>
    <row r="50" spans="3:33" s="1" customFormat="1" ht="1.9" customHeight="1" thickTop="1" x14ac:dyDescent="0.25">
      <c r="C50" s="3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3:33" s="1" customFormat="1" ht="13.15" customHeight="1" x14ac:dyDescent="0.25">
      <c r="D51" s="33"/>
      <c r="E51" s="33"/>
      <c r="F51" s="33"/>
      <c r="G51" s="33"/>
      <c r="I51" s="33"/>
      <c r="J51" s="33"/>
      <c r="K51" s="33"/>
      <c r="L51" s="33"/>
      <c r="M51" s="33"/>
      <c r="N51" s="33"/>
      <c r="O51" s="33"/>
      <c r="P51" s="3"/>
      <c r="Q51" s="3"/>
      <c r="R51" s="3"/>
      <c r="S51" s="3"/>
      <c r="T51" s="3"/>
      <c r="U51" s="3"/>
      <c r="V51" s="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3:33" s="1" customFormat="1" ht="18.399999999999999" customHeight="1" thickBot="1" x14ac:dyDescent="0.3">
      <c r="C52" s="47" t="s">
        <v>26</v>
      </c>
      <c r="D52" s="3"/>
      <c r="E52" s="3"/>
      <c r="F52" s="3"/>
      <c r="L52" s="64"/>
      <c r="M52" s="64"/>
      <c r="N52" s="64"/>
      <c r="O52" s="64"/>
      <c r="P52" s="64"/>
      <c r="Q52" s="64"/>
      <c r="R52" s="3"/>
      <c r="S52" s="3"/>
      <c r="T52" s="3"/>
      <c r="U52" s="3"/>
      <c r="V52" s="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3:33" ht="12" customHeight="1" x14ac:dyDescent="0.25">
      <c r="D53" s="3"/>
      <c r="E53" s="3"/>
      <c r="F53" s="3"/>
      <c r="G53" s="3"/>
      <c r="H53" s="34"/>
      <c r="I53" s="42"/>
      <c r="L53" s="65" t="s">
        <v>27</v>
      </c>
      <c r="M53" s="65"/>
      <c r="N53" s="65"/>
      <c r="O53" s="65"/>
      <c r="P53" s="65"/>
      <c r="Q53" s="65"/>
    </row>
    <row r="54" spans="3:33" ht="31.15" customHeight="1" thickBot="1" x14ac:dyDescent="0.3">
      <c r="C54" s="41" t="s">
        <v>43</v>
      </c>
      <c r="D54" s="2"/>
      <c r="E54" s="2"/>
      <c r="G54" s="66"/>
      <c r="H54" s="66"/>
      <c r="I54" s="6" t="s">
        <v>25</v>
      </c>
      <c r="L54" s="21"/>
      <c r="M54" s="5" t="s">
        <v>44</v>
      </c>
      <c r="N54" s="66"/>
      <c r="O54" s="66"/>
      <c r="P54" s="6" t="s">
        <v>25</v>
      </c>
      <c r="T54" s="6"/>
      <c r="V54" s="5" t="s">
        <v>45</v>
      </c>
      <c r="W54" s="66"/>
      <c r="X54" s="66"/>
      <c r="Y54" s="6" t="s">
        <v>25</v>
      </c>
      <c r="AC54" s="6"/>
      <c r="AD54" s="5" t="s">
        <v>46</v>
      </c>
      <c r="AE54" s="66"/>
      <c r="AF54" s="66"/>
      <c r="AG54" s="6" t="s">
        <v>25</v>
      </c>
    </row>
    <row r="55" spans="3:33" ht="16.5" customHeight="1" x14ac:dyDescent="0.25">
      <c r="C55" s="41"/>
      <c r="D55" s="2"/>
      <c r="E55" s="2"/>
      <c r="G55" s="7"/>
      <c r="H55" s="7"/>
      <c r="I55" s="6"/>
      <c r="L55" s="21"/>
      <c r="M55" s="5"/>
      <c r="N55" s="7"/>
      <c r="O55" s="7"/>
      <c r="P55" s="6"/>
      <c r="T55" s="6"/>
      <c r="V55" s="5"/>
      <c r="W55" s="7"/>
      <c r="X55" s="7"/>
      <c r="Y55" s="6"/>
      <c r="AC55" s="6"/>
      <c r="AD55" s="5"/>
      <c r="AE55" s="7"/>
      <c r="AF55" s="7"/>
      <c r="AG55" s="6"/>
    </row>
    <row r="56" spans="3:33" ht="18" customHeight="1" x14ac:dyDescent="0.2">
      <c r="C56" s="40" t="s">
        <v>33</v>
      </c>
      <c r="N56" s="44" t="s">
        <v>35</v>
      </c>
      <c r="Y56" s="45" t="s">
        <v>37</v>
      </c>
    </row>
    <row r="57" spans="3:33" ht="13.9" customHeight="1" thickBot="1" x14ac:dyDescent="0.3">
      <c r="C57" s="43" t="s">
        <v>34</v>
      </c>
      <c r="G57" s="60"/>
      <c r="H57" s="60"/>
      <c r="I57" s="60"/>
      <c r="J57" s="60"/>
      <c r="K57" s="60"/>
      <c r="L57" s="20"/>
      <c r="N57" s="61" t="s">
        <v>42</v>
      </c>
      <c r="O57" s="61"/>
      <c r="P57" s="61"/>
      <c r="Q57" s="61"/>
      <c r="S57" s="60"/>
      <c r="T57" s="60"/>
      <c r="U57" s="60"/>
      <c r="V57" s="60"/>
      <c r="Y57" s="45" t="s">
        <v>36</v>
      </c>
      <c r="AD57" s="62"/>
      <c r="AE57" s="62"/>
      <c r="AF57" s="62"/>
      <c r="AG57" s="62"/>
    </row>
    <row r="58" spans="3:33" ht="18" customHeight="1" x14ac:dyDescent="0.25">
      <c r="D58" s="3"/>
      <c r="E58" s="2"/>
      <c r="G58" s="20"/>
      <c r="H58" s="20"/>
      <c r="I58" s="20"/>
      <c r="J58" s="20"/>
      <c r="L58" s="13"/>
      <c r="M58" s="13"/>
      <c r="N58" s="13"/>
      <c r="O58" s="13"/>
      <c r="P58" s="13"/>
      <c r="Q58" s="20"/>
      <c r="R58" s="20"/>
      <c r="S58" s="13"/>
      <c r="T58" s="13"/>
    </row>
    <row r="59" spans="3:33" ht="1.5" customHeight="1" x14ac:dyDescent="0.25">
      <c r="C59" s="13"/>
      <c r="D59" s="3"/>
      <c r="E59" s="2"/>
      <c r="F59" s="3"/>
      <c r="G59" s="3"/>
      <c r="H59" s="3"/>
      <c r="I59" s="37"/>
      <c r="J59" s="20"/>
      <c r="K59" s="33"/>
      <c r="L59" s="20"/>
      <c r="M59" s="20"/>
      <c r="N59" s="20"/>
      <c r="O59" s="20"/>
      <c r="P59" s="20"/>
      <c r="Q59" s="13"/>
      <c r="R59" s="13"/>
      <c r="S59" s="37"/>
      <c r="T59" s="20"/>
      <c r="U59" s="20"/>
      <c r="V59" s="33"/>
      <c r="W59" s="20"/>
      <c r="X59" s="20"/>
      <c r="Y59" s="20"/>
    </row>
    <row r="60" spans="3:33" ht="18" customHeight="1" thickBot="1" x14ac:dyDescent="0.3">
      <c r="C60" s="39" t="s">
        <v>31</v>
      </c>
      <c r="D60" s="2"/>
      <c r="E60" s="2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Z60" s="39" t="s">
        <v>29</v>
      </c>
      <c r="AB60" s="36"/>
      <c r="AC60" s="36"/>
      <c r="AD60" s="35"/>
      <c r="AE60" s="36"/>
      <c r="AF60" s="36"/>
      <c r="AG60" s="36"/>
    </row>
    <row r="61" spans="3:33" ht="31.9" customHeight="1" thickBot="1" x14ac:dyDescent="0.3">
      <c r="C61" s="39" t="s">
        <v>32</v>
      </c>
      <c r="D61" s="2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Z61" s="39" t="s">
        <v>29</v>
      </c>
      <c r="AB61" s="36"/>
      <c r="AC61" s="36"/>
      <c r="AD61" s="35"/>
      <c r="AE61" s="36"/>
      <c r="AF61" s="36"/>
      <c r="AG61" s="36"/>
    </row>
    <row r="62" spans="3:33" ht="18" customHeight="1" x14ac:dyDescent="0.25">
      <c r="D62" s="2"/>
      <c r="M62" s="13"/>
      <c r="N62" s="13"/>
    </row>
    <row r="63" spans="3:33" ht="18" customHeight="1" x14ac:dyDescent="0.25">
      <c r="D63" s="2"/>
      <c r="M63" s="3"/>
      <c r="N63" s="13"/>
    </row>
    <row r="64" spans="3:33" ht="18" customHeight="1" x14ac:dyDescent="0.25">
      <c r="D64" s="3"/>
      <c r="M64" s="3"/>
      <c r="N64" s="13"/>
    </row>
    <row r="65" spans="13:14" ht="18" customHeight="1" x14ac:dyDescent="0.2">
      <c r="M65" s="13"/>
      <c r="N65" s="13"/>
    </row>
  </sheetData>
  <dataConsolidate/>
  <mergeCells count="32">
    <mergeCell ref="G57:K57"/>
    <mergeCell ref="N57:Q57"/>
    <mergeCell ref="S57:V57"/>
    <mergeCell ref="AD57:AG57"/>
    <mergeCell ref="E49:AE49"/>
    <mergeCell ref="L52:Q52"/>
    <mergeCell ref="L53:Q53"/>
    <mergeCell ref="G54:H54"/>
    <mergeCell ref="N54:O54"/>
    <mergeCell ref="W54:X54"/>
    <mergeCell ref="AE54:AF54"/>
    <mergeCell ref="K42:P42"/>
    <mergeCell ref="AB42:AG42"/>
    <mergeCell ref="C11:I11"/>
    <mergeCell ref="K11:Q11"/>
    <mergeCell ref="S11:Y11"/>
    <mergeCell ref="AA11:AG11"/>
    <mergeCell ref="C20:I20"/>
    <mergeCell ref="K20:Q20"/>
    <mergeCell ref="S20:Y20"/>
    <mergeCell ref="AA20:AG20"/>
    <mergeCell ref="C29:I29"/>
    <mergeCell ref="K29:Q29"/>
    <mergeCell ref="S29:Y29"/>
    <mergeCell ref="AA29:AG29"/>
    <mergeCell ref="H40:AG40"/>
    <mergeCell ref="C9:AG9"/>
    <mergeCell ref="C1:AG1"/>
    <mergeCell ref="C3:AG3"/>
    <mergeCell ref="C4:AG4"/>
    <mergeCell ref="H7:P7"/>
    <mergeCell ref="Y7:AG7"/>
  </mergeCells>
  <dataValidations count="38">
    <dataValidation allowBlank="1" showInputMessage="1" showErrorMessage="1" prompt="Enter Year in this cell to automatically update calendar for each month in cells B2 through AF27" sqref="C9:AG10"/>
    <dataValidation allowBlank="1" showInputMessage="1" showErrorMessage="1" prompt="Create a calendar for any year using this Calendar Creator worksheet. Enter Year in cell at right to automatically update calendar for each month" sqref="B9:B10"/>
    <dataValidation allowBlank="1" showInputMessage="1" showErrorMessage="1" prompt="Calendar Month is in this cell. Calendar for this month is automatically updated in cells B3 through H9" sqref="C11:I11"/>
    <dataValidation allowBlank="1" showInputMessage="1" showErrorMessage="1" prompt="Calendar Month is in this cell. Calendar for this month is automatically updated in cells J3 through P9" sqref="AA11:AG11"/>
    <dataValidation allowBlank="1" showInputMessage="1" showErrorMessage="1" prompt="Calendar Month is in this cell. Calendar for this month is automatically updated in cells R3 through X9" sqref="S20:Y20"/>
    <dataValidation allowBlank="1" showInputMessage="1" showErrorMessage="1" prompt="Calendar Month is in this cell. Calendar for this month is automatically updated in cells Z3 through AF9" sqref="K29:Q29"/>
    <dataValidation allowBlank="1" showInputMessage="1" showErrorMessage="1" prompt="Calendar Month is in this cell. Calendar for this month is automatically updated in cells B12 through H18" sqref="K11:Q11"/>
    <dataValidation allowBlank="1" showInputMessage="1" showErrorMessage="1" prompt="Calendar Month is in this cell. Calendar for this month is automatically updated in cells B21 through H27" sqref="S11:Y11"/>
    <dataValidation allowBlank="1" showInputMessage="1" showErrorMessage="1" prompt="Calendar Month is in this cell. Calendar for this month is automatically updated in cells J12 through P18" sqref="C20:I20"/>
    <dataValidation allowBlank="1" showInputMessage="1" showErrorMessage="1" prompt="Calendar Month is in this cell. Calendar for this month is automatically updated in cells R12 through X18" sqref="AA20:AG20"/>
    <dataValidation allowBlank="1" showInputMessage="1" showErrorMessage="1" prompt="Calendar Month is in this cell. Calendar for this month is automatically updated in cells Z12 through AF18" sqref="S29:Y29"/>
    <dataValidation allowBlank="1" showInputMessage="1" showErrorMessage="1" prompt="Calendar Month is in this cell. Calendar for this month is automatically updated in cells J21 through P27" sqref="K20:Q20"/>
    <dataValidation allowBlank="1" showInputMessage="1" showErrorMessage="1" prompt="Calendar Month is in this cell. Calendar for this month is automatically updated in cells R21 through X27" sqref="C29:I29"/>
    <dataValidation allowBlank="1" showInputMessage="1" showErrorMessage="1" prompt="Calendar Month is in this cell. Calendar for this month is automatically updated in cells Z21 through AF27" sqref="AA29:AG29"/>
    <dataValidation allowBlank="1" showInputMessage="1" showErrorMessage="1" prompt="Weekdays for the month in cell above are in cells B3 through H3" sqref="C12"/>
    <dataValidation allowBlank="1" showInputMessage="1" showErrorMessage="1" prompt="Weekdays for the month in cell above are in cells J3 through P3" sqref="AA12"/>
    <dataValidation allowBlank="1" showInputMessage="1" showErrorMessage="1" prompt="Weekdays for the month in cell above are in cells R3 through X3" sqref="S21"/>
    <dataValidation allowBlank="1" showInputMessage="1" showErrorMessage="1" prompt="Weekdays for the month in cell above are in cells Z3 through AF3" sqref="K30"/>
    <dataValidation allowBlank="1" showInputMessage="1" showErrorMessage="1" prompt="Weekdays for the month in cell above are in cells B12 through H12" sqref="K12"/>
    <dataValidation allowBlank="1" showInputMessage="1" showErrorMessage="1" prompt="Weekdays for the month in cell above are in cells J12 through P12" sqref="C21"/>
    <dataValidation allowBlank="1" showInputMessage="1" showErrorMessage="1" prompt="Weekdays for the month in cell above are in cells R12 through X12" sqref="AA21"/>
    <dataValidation allowBlank="1" showInputMessage="1" showErrorMessage="1" prompt="Weekdays for the month in cell above are in cells Z12 through AF12" sqref="S30"/>
    <dataValidation allowBlank="1" showInputMessage="1" showErrorMessage="1" prompt="Weekdays for the month in cell above are in cells B21 through H21" sqref="S12"/>
    <dataValidation allowBlank="1" showInputMessage="1" showErrorMessage="1" prompt="Weekdays for the month in cell above are in cells J21 through P21" sqref="K21"/>
    <dataValidation allowBlank="1" showInputMessage="1" showErrorMessage="1" prompt="Weekdays for the month in cell above are in cells R21 through X21" sqref="C30"/>
    <dataValidation allowBlank="1" showInputMessage="1" showErrorMessage="1" prompt="Weekdays for the month in cell above are in cells Z21 through AF21" sqref="AA30"/>
    <dataValidation allowBlank="1" showInputMessage="1" showErrorMessage="1" prompt="Calendar days for this month are automatically updated in cells B4 through H9" sqref="C13"/>
    <dataValidation allowBlank="1" showInputMessage="1" showErrorMessage="1" prompt="Calendar days for this month are automatically updated in cells J4 through P9" sqref="AA13"/>
    <dataValidation allowBlank="1" showInputMessage="1" showErrorMessage="1" prompt="Calendar days for this month are automatically updated in cells R4 through X9" sqref="S22"/>
    <dataValidation allowBlank="1" showInputMessage="1" showErrorMessage="1" prompt="Calendar days for this month are automatically updated in cells Z4 through AF9" sqref="K31"/>
    <dataValidation allowBlank="1" showInputMessage="1" showErrorMessage="1" prompt="Calendar days for this month are automatically updated in cells B13 through H18" sqref="K13"/>
    <dataValidation allowBlank="1" showInputMessage="1" showErrorMessage="1" prompt="Calendar days for this month are automatically updated in cells J13 through P18" sqref="C22"/>
    <dataValidation allowBlank="1" showInputMessage="1" showErrorMessage="1" prompt="Calendar days for this month are automatically updated in cells R13 through X18" sqref="AA22"/>
    <dataValidation allowBlank="1" showInputMessage="1" showErrorMessage="1" prompt="Calendar days for this month are automatically updated in cells Z13 through AF18" sqref="S31"/>
    <dataValidation allowBlank="1" showInputMessage="1" showErrorMessage="1" prompt="Calendar days for this month are automatically updated in cells B22 through H27" sqref="S13"/>
    <dataValidation allowBlank="1" showInputMessage="1" showErrorMessage="1" prompt="Calendar days for this month are automatically updated in cells J22 through P27" sqref="K22"/>
    <dataValidation allowBlank="1" showInputMessage="1" showErrorMessage="1" prompt="Calendar days for this month are automatically updated in cells R22 through X27" sqref="C31"/>
    <dataValidation allowBlank="1" showInputMessage="1" showErrorMessage="1" prompt="Calendar days for this month are automatically updated in cells Z22 through AF27" sqref="AA31"/>
  </dataValidations>
  <pageMargins left="0.2" right="0.17" top="0.4" bottom="0.35" header="0.19" footer="0.17"/>
  <pageSetup scale="74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1:AG65"/>
  <sheetViews>
    <sheetView showGridLines="0" tabSelected="1" zoomScale="90" zoomScaleNormal="90" zoomScaleSheetLayoutView="100" workbookViewId="0">
      <selection activeCell="AL34" sqref="AL34"/>
    </sheetView>
  </sheetViews>
  <sheetFormatPr defaultColWidth="8.7109375" defaultRowHeight="18" customHeight="1" x14ac:dyDescent="0.2"/>
  <cols>
    <col min="1" max="1" width="0.7109375" style="9" customWidth="1"/>
    <col min="2" max="9" width="4.28515625" style="9" customWidth="1"/>
    <col min="10" max="10" width="2.7109375" style="9" customWidth="1"/>
    <col min="11" max="17" width="4.28515625" style="9" customWidth="1"/>
    <col min="18" max="18" width="2.7109375" style="9" customWidth="1"/>
    <col min="19" max="25" width="4.28515625" style="9" customWidth="1"/>
    <col min="26" max="26" width="2.7109375" style="9" customWidth="1"/>
    <col min="27" max="33" width="4.28515625" style="9" customWidth="1"/>
    <col min="34" max="34" width="1.7109375" style="9" customWidth="1"/>
    <col min="35" max="16384" width="8.7109375" style="9"/>
  </cols>
  <sheetData>
    <row r="1" spans="3:33" ht="20.25" x14ac:dyDescent="0.3">
      <c r="C1" s="67" t="s">
        <v>47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3:33" ht="6" customHeight="1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3:33" ht="19.5" customHeight="1" x14ac:dyDescent="0.2"/>
    <row r="4" spans="3:33" ht="13.5" customHeight="1" x14ac:dyDescent="0.2"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3:33" ht="13.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3:33" ht="13.5" customHeight="1" x14ac:dyDescent="0.2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3:33" ht="18" customHeight="1" thickBot="1" x14ac:dyDescent="0.3">
      <c r="C7" s="38" t="s">
        <v>20</v>
      </c>
      <c r="G7" s="13"/>
      <c r="H7" s="54"/>
      <c r="I7" s="54"/>
      <c r="J7" s="54"/>
      <c r="K7" s="54"/>
      <c r="L7" s="54"/>
      <c r="M7" s="54"/>
      <c r="N7" s="54"/>
      <c r="O7" s="54"/>
      <c r="P7" s="54"/>
      <c r="X7" s="30" t="s">
        <v>21</v>
      </c>
      <c r="Y7" s="54"/>
      <c r="Z7" s="54"/>
      <c r="AA7" s="54"/>
      <c r="AB7" s="54"/>
      <c r="AC7" s="54"/>
      <c r="AD7" s="54"/>
      <c r="AE7" s="54"/>
      <c r="AF7" s="54"/>
      <c r="AG7" s="54"/>
    </row>
    <row r="8" spans="3:33" ht="13.15" customHeight="1" x14ac:dyDescent="0.2">
      <c r="F8" s="12"/>
      <c r="G8" s="13"/>
      <c r="H8" s="13"/>
      <c r="I8" s="13"/>
      <c r="J8" s="13"/>
      <c r="K8" s="13"/>
      <c r="L8" s="13"/>
      <c r="M8" s="13"/>
      <c r="N8" s="13"/>
      <c r="O8" s="13"/>
      <c r="X8" s="12"/>
      <c r="Y8" s="13"/>
      <c r="Z8" s="13"/>
      <c r="AA8" s="13"/>
      <c r="AB8" s="13"/>
      <c r="AC8" s="13"/>
      <c r="AD8" s="13"/>
      <c r="AE8" s="13"/>
      <c r="AF8" s="13"/>
      <c r="AG8" s="13"/>
    </row>
    <row r="9" spans="3:33" s="15" customFormat="1" ht="25.15" customHeight="1" x14ac:dyDescent="0.4">
      <c r="C9" s="50">
        <v>2025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</row>
    <row r="10" spans="3:33" s="15" customFormat="1" ht="4.5" customHeight="1" x14ac:dyDescent="0.4">
      <c r="C10" s="49" t="s">
        <v>48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3:33" s="1" customFormat="1" ht="15" customHeight="1" x14ac:dyDescent="0.2">
      <c r="C11" s="57" t="s">
        <v>0</v>
      </c>
      <c r="D11" s="57"/>
      <c r="E11" s="57"/>
      <c r="F11" s="57"/>
      <c r="G11" s="57"/>
      <c r="H11" s="57"/>
      <c r="I11" s="57"/>
      <c r="K11" s="58" t="s">
        <v>1</v>
      </c>
      <c r="L11" s="58"/>
      <c r="M11" s="58"/>
      <c r="N11" s="58"/>
      <c r="O11" s="58"/>
      <c r="P11" s="58"/>
      <c r="Q11" s="58"/>
      <c r="S11" s="57" t="s">
        <v>2</v>
      </c>
      <c r="T11" s="57"/>
      <c r="U11" s="57"/>
      <c r="V11" s="57"/>
      <c r="W11" s="57"/>
      <c r="X11" s="57"/>
      <c r="Y11" s="57"/>
      <c r="AA11" s="57" t="s">
        <v>3</v>
      </c>
      <c r="AB11" s="57"/>
      <c r="AC11" s="57"/>
      <c r="AD11" s="57"/>
      <c r="AE11" s="57"/>
      <c r="AF11" s="57"/>
      <c r="AG11" s="57"/>
    </row>
    <row r="12" spans="3:33" s="1" customFormat="1" ht="15" customHeight="1" x14ac:dyDescent="0.2">
      <c r="C12" s="16" t="s">
        <v>12</v>
      </c>
      <c r="D12" s="16" t="s">
        <v>13</v>
      </c>
      <c r="E12" s="16" t="s">
        <v>14</v>
      </c>
      <c r="F12" s="16" t="s">
        <v>15</v>
      </c>
      <c r="G12" s="16" t="s">
        <v>16</v>
      </c>
      <c r="H12" s="16" t="s">
        <v>17</v>
      </c>
      <c r="I12" s="16" t="s">
        <v>18</v>
      </c>
      <c r="K12" s="16" t="s">
        <v>12</v>
      </c>
      <c r="L12" s="16" t="s">
        <v>13</v>
      </c>
      <c r="M12" s="16" t="s">
        <v>14</v>
      </c>
      <c r="N12" s="16" t="s">
        <v>15</v>
      </c>
      <c r="O12" s="16" t="s">
        <v>16</v>
      </c>
      <c r="P12" s="16" t="s">
        <v>17</v>
      </c>
      <c r="Q12" s="16" t="s">
        <v>18</v>
      </c>
      <c r="S12" s="16" t="s">
        <v>12</v>
      </c>
      <c r="T12" s="16" t="s">
        <v>13</v>
      </c>
      <c r="U12" s="16" t="s">
        <v>14</v>
      </c>
      <c r="V12" s="16" t="s">
        <v>15</v>
      </c>
      <c r="W12" s="16" t="s">
        <v>16</v>
      </c>
      <c r="X12" s="16" t="s">
        <v>17</v>
      </c>
      <c r="Y12" s="16" t="s">
        <v>18</v>
      </c>
      <c r="AA12" s="16" t="s">
        <v>12</v>
      </c>
      <c r="AB12" s="16" t="s">
        <v>13</v>
      </c>
      <c r="AC12" s="16" t="s">
        <v>14</v>
      </c>
      <c r="AD12" s="16" t="s">
        <v>15</v>
      </c>
      <c r="AE12" s="16" t="s">
        <v>16</v>
      </c>
      <c r="AF12" s="16" t="s">
        <v>17</v>
      </c>
      <c r="AG12" s="16" t="s">
        <v>18</v>
      </c>
    </row>
    <row r="13" spans="3:33" s="1" customFormat="1" ht="15" customHeight="1" x14ac:dyDescent="0.2">
      <c r="C13" s="17" t="str">
        <f>IF(AND(YEAR(JanSun1)=Year,MONTH(JanSun1)=1),JanSun1, "")</f>
        <v/>
      </c>
      <c r="D13" s="18" t="str">
        <f>IF(AND(YEAR(JanSun1+1)=Year,MONTH(JanSun1+1)=1),JanSun1+1, "")</f>
        <v/>
      </c>
      <c r="E13" s="18" t="str">
        <f>IF(AND(YEAR(JanSun1+2)=Year,MONTH(JanSun1+2)=1),JanSun1+2, "")</f>
        <v/>
      </c>
      <c r="F13" s="18">
        <f>IF(AND(YEAR(JanSun1+3)=Year,MONTH(JanSun1+3)=1),JanSun1+3, "")</f>
        <v>45658</v>
      </c>
      <c r="G13" s="18">
        <f>IF(AND(YEAR(JanSun1+4)=Year,MONTH(JanSun1+4)=1),JanSun1+4, "")</f>
        <v>45659</v>
      </c>
      <c r="H13" s="18">
        <f>IF(AND(YEAR(JanSun1+5)=Year,MONTH(JanSun1+5)=1),JanSun1+5, "")</f>
        <v>45660</v>
      </c>
      <c r="I13" s="17">
        <f>IF(AND(YEAR(JanSun1+6)=Year,MONTH(JanSun1+6)=1),JanSun1+6, "")</f>
        <v>45661</v>
      </c>
      <c r="K13" s="17" t="str">
        <f>IF(AND(YEAR(FebSun1)=Year,MONTH(FebSun1)=2),FebSun1, "")</f>
        <v/>
      </c>
      <c r="L13" s="18" t="str">
        <f>IF(AND(YEAR(FebSun1+1)=Year,MONTH(FebSun1+1)=2),FebSun1+1, "")</f>
        <v/>
      </c>
      <c r="M13" s="18" t="str">
        <f>IF(AND(YEAR(FebSun1+2)=Year,MONTH(FebSun1+2)=2),FebSun1+2, "")</f>
        <v/>
      </c>
      <c r="N13" s="18" t="str">
        <f>IF(AND(YEAR(FebSun1+3)=Year,MONTH(FebSun1+3)=2),FebSun1+3, "")</f>
        <v/>
      </c>
      <c r="O13" s="18" t="str">
        <f>IF(AND(YEAR(FebSun1+4)=Year,MONTH(FebSun1+4)=2),FebSun1+4, "")</f>
        <v/>
      </c>
      <c r="P13" s="18" t="str">
        <f>IF(AND(YEAR(FebSun1+5)=Year,MONTH(FebSun1+5)=2),FebSun1+5, "")</f>
        <v/>
      </c>
      <c r="Q13" s="17">
        <f>IF(AND(YEAR(FebSun1+6)=Year,MONTH(FebSun1+6)=2),FebSun1+6, "")</f>
        <v>45689</v>
      </c>
      <c r="S13" s="17" t="str">
        <f>IF(AND(YEAR(MarSun1)=Year,MONTH(MarSun1)=3),MarSun1, "")</f>
        <v/>
      </c>
      <c r="T13" s="18" t="str">
        <f>IF(AND(YEAR(MarSun1+1)=Year,MONTH(MarSun1+1)=3),MarSun1+1, "")</f>
        <v/>
      </c>
      <c r="U13" s="18" t="str">
        <f>IF(AND(YEAR(MarSun1+2)=Year,MONTH(MarSun1+2)=3),MarSun1+2, "")</f>
        <v/>
      </c>
      <c r="V13" s="18" t="str">
        <f>IF(AND(YEAR(MarSun1+3)=Year,MONTH(MarSun1+3)=3),MarSun1+3, "")</f>
        <v/>
      </c>
      <c r="W13" s="18" t="str">
        <f>IF(AND(YEAR(MarSun1+4)=Year,MONTH(MarSun1+4)=3),MarSun1+4, "")</f>
        <v/>
      </c>
      <c r="X13" s="18" t="str">
        <f>IF(AND(YEAR(MarSun1+5)=Year,MONTH(MarSun1+5)=3),MarSun1+5, "")</f>
        <v/>
      </c>
      <c r="Y13" s="17">
        <f>IF(AND(YEAR(MarSun1+6)=Year,MONTH(MarSun1+6)=3),MarSun1+6, "")</f>
        <v>45717</v>
      </c>
      <c r="AA13" s="17" t="str">
        <f>IF(AND(YEAR(AprSun1)=Year,MONTH(AprSun1)=4),AprSun1, "")</f>
        <v/>
      </c>
      <c r="AB13" s="18" t="str">
        <f>IF(AND(YEAR(AprSun1+1)=Year,MONTH(AprSun1+1)=4),AprSun1+1, "")</f>
        <v/>
      </c>
      <c r="AC13" s="18">
        <f>IF(AND(YEAR(AprSun1+2)=Year,MONTH(AprSun1+2)=4),AprSun1+2, "")</f>
        <v>45748</v>
      </c>
      <c r="AD13" s="18">
        <f>IF(AND(YEAR(AprSun1+3)=Year,MONTH(AprSun1+3)=4),AprSun1+3, "")</f>
        <v>45749</v>
      </c>
      <c r="AE13" s="18">
        <f>IF(AND(YEAR(AprSun1+4)=Year,MONTH(AprSun1+4)=4),AprSun1+4, "")</f>
        <v>45750</v>
      </c>
      <c r="AF13" s="18">
        <f>IF(AND(YEAR(AprSun1+5)=Year,MONTH(AprSun1+5)=4),AprSun1+5, "")</f>
        <v>45751</v>
      </c>
      <c r="AG13" s="17">
        <f>IF(AND(YEAR(AprSun1+6)=Year,MONTH(AprSun1+6)=4),AprSun1+6, "")</f>
        <v>45752</v>
      </c>
    </row>
    <row r="14" spans="3:33" s="1" customFormat="1" ht="15" customHeight="1" x14ac:dyDescent="0.2">
      <c r="C14" s="17">
        <f>IF(AND(YEAR(JanSun1+7)=Year,MONTH(JanSun1+7)=1),JanSun1+7, "")</f>
        <v>45662</v>
      </c>
      <c r="D14" s="18">
        <f>IF(AND(YEAR(JanSun1+8)=Year,MONTH(JanSun1+8)=1),JanSun1+8, "")</f>
        <v>45663</v>
      </c>
      <c r="E14" s="18">
        <f>IF(AND(YEAR(JanSun1+9)=Year,MONTH(JanSun1+9)=1),JanSun1+9, "")</f>
        <v>45664</v>
      </c>
      <c r="F14" s="18">
        <f>IF(AND(YEAR(JanSun1+10)=Year,MONTH(JanSun1+10)=1),JanSun1+10, "")</f>
        <v>45665</v>
      </c>
      <c r="G14" s="18">
        <f>IF(AND(YEAR(JanSun1+11)=Year,MONTH(JanSun1+11)=1),JanSun1+11, "")</f>
        <v>45666</v>
      </c>
      <c r="H14" s="18">
        <f>IF(AND(YEAR(JanSun1+12)=Year,MONTH(JanSun1+12)=1),JanSun1+12, "")</f>
        <v>45667</v>
      </c>
      <c r="I14" s="17">
        <f>IF(AND(YEAR(JanSun1+13)=Year,MONTH(JanSun1+13)=1),JanSun1+13, "")</f>
        <v>45668</v>
      </c>
      <c r="K14" s="17">
        <f>IF(AND(YEAR(FebSun1+7)=Year,MONTH(FebSun1+7)=2),FebSun1+7, "")</f>
        <v>45690</v>
      </c>
      <c r="L14" s="18">
        <f>IF(AND(YEAR(FebSun1+8)=Year,MONTH(FebSun1+8)=2),FebSun1+8, "")</f>
        <v>45691</v>
      </c>
      <c r="M14" s="18">
        <f>IF(AND(YEAR(FebSun1+9)=Year,MONTH(FebSun1+9)=2),FebSun1+9, "")</f>
        <v>45692</v>
      </c>
      <c r="N14" s="18">
        <f>IF(AND(YEAR(FebSun1+10)=Year,MONTH(FebSun1+10)=2),FebSun1+10, "")</f>
        <v>45693</v>
      </c>
      <c r="O14" s="18">
        <f>IF(AND(YEAR(FebSun1+11)=Year,MONTH(FebSun1+11)=2),FebSun1+11, "")</f>
        <v>45694</v>
      </c>
      <c r="P14" s="18">
        <f>IF(AND(YEAR(FebSun1+12)=Year,MONTH(FebSun1+12)=2),FebSun1+12, "")</f>
        <v>45695</v>
      </c>
      <c r="Q14" s="17">
        <f>IF(AND(YEAR(FebSun1+13)=Year,MONTH(FebSun1+13)=2),FebSun1+13, "")</f>
        <v>45696</v>
      </c>
      <c r="S14" s="17">
        <f>IF(AND(YEAR(MarSun1+7)=Year,MONTH(MarSun1+7)=3),MarSun1+7, "")</f>
        <v>45718</v>
      </c>
      <c r="T14" s="18">
        <f>IF(AND(YEAR(MarSun1+8)=Year,MONTH(MarSun1+8)=3),MarSun1+8, "")</f>
        <v>45719</v>
      </c>
      <c r="U14" s="18">
        <f>IF(AND(YEAR(MarSun1+9)=Year,MONTH(MarSun1+9)=3),MarSun1+9, "")</f>
        <v>45720</v>
      </c>
      <c r="V14" s="18">
        <f>IF(AND(YEAR(MarSun1+10)=Year,MONTH(MarSun1+10)=3),MarSun1+10, "")</f>
        <v>45721</v>
      </c>
      <c r="W14" s="18">
        <f>IF(AND(YEAR(MarSun1+11)=Year,MONTH(MarSun1+11)=3),MarSun1+11, "")</f>
        <v>45722</v>
      </c>
      <c r="X14" s="18">
        <f>IF(AND(YEAR(MarSun1+12)=Year,MONTH(MarSun1+12)=3),MarSun1+12, "")</f>
        <v>45723</v>
      </c>
      <c r="Y14" s="17">
        <f>IF(AND(YEAR(MarSun1+13)=Year,MONTH(MarSun1+13)=3),MarSun1+13, "")</f>
        <v>45724</v>
      </c>
      <c r="AA14" s="17">
        <f>IF(AND(YEAR(AprSun1+7)=Year,MONTH(AprSun1+7)=4),AprSun1+7, "")</f>
        <v>45753</v>
      </c>
      <c r="AB14" s="18">
        <f>IF(AND(YEAR(AprSun1+8)=Year,MONTH(AprSun1+8)=4),AprSun1+8, "")</f>
        <v>45754</v>
      </c>
      <c r="AC14" s="18">
        <f>IF(AND(YEAR(AprSun1+9)=Year,MONTH(AprSun1+9)=4),AprSun1+9, "")</f>
        <v>45755</v>
      </c>
      <c r="AD14" s="18">
        <f>IF(AND(YEAR(AprSun1+10)=Year,MONTH(AprSun1+10)=4),AprSun1+10, "")</f>
        <v>45756</v>
      </c>
      <c r="AE14" s="18">
        <f>IF(AND(YEAR(AprSun1+11)=Year,MONTH(AprSun1+11)=4),AprSun1+11, "")</f>
        <v>45757</v>
      </c>
      <c r="AF14" s="18">
        <f>IF(AND(YEAR(AprSun1+12)=Year,MONTH(AprSun1+12)=4),AprSun1+12, "")</f>
        <v>45758</v>
      </c>
      <c r="AG14" s="17">
        <f>IF(AND(YEAR(AprSun1+13)=Year,MONTH(AprSun1+13)=4),AprSun1+13, "")</f>
        <v>45759</v>
      </c>
    </row>
    <row r="15" spans="3:33" s="1" customFormat="1" ht="15" customHeight="1" x14ac:dyDescent="0.2">
      <c r="C15" s="17">
        <f>IF(AND(YEAR(JanSun1+14)=Year,MONTH(JanSun1+14)=1),JanSun1+14, "")</f>
        <v>45669</v>
      </c>
      <c r="D15" s="18">
        <f>IF(AND(YEAR(JanSun1+15)=Year,MONTH(JanSun1+15)=1),JanSun1+15, "")</f>
        <v>45670</v>
      </c>
      <c r="E15" s="18">
        <f>IF(AND(YEAR(JanSun1+16)=Year,MONTH(JanSun1+16)=1),JanSun1+16, "")</f>
        <v>45671</v>
      </c>
      <c r="F15" s="18">
        <f>IF(AND(YEAR(JanSun1+17)=Year,MONTH(JanSun1+17)=1),JanSun1+17, "")</f>
        <v>45672</v>
      </c>
      <c r="G15" s="18">
        <f>IF(AND(YEAR(JanSun1+18)=Year,MONTH(JanSun1+18)=1),JanSun1+18, "")</f>
        <v>45673</v>
      </c>
      <c r="H15" s="18">
        <f>IF(AND(YEAR(JanSun1+19)=Year,MONTH(JanSun1+19)=1),JanSun1+19, "")</f>
        <v>45674</v>
      </c>
      <c r="I15" s="17">
        <f>IF(AND(YEAR(JanSun1+20)=Year,MONTH(JanSun1+20)=1),JanSun1+20, "")</f>
        <v>45675</v>
      </c>
      <c r="K15" s="17">
        <f>IF(AND(YEAR(FebSun1+14)=Year,MONTH(FebSun1+14)=2),FebSun1+14, "")</f>
        <v>45697</v>
      </c>
      <c r="L15" s="18">
        <f>IF(AND(YEAR(FebSun1+15)=Year,MONTH(FebSun1+15)=2),FebSun1+15, "")</f>
        <v>45698</v>
      </c>
      <c r="M15" s="18">
        <f>IF(AND(YEAR(FebSun1+16)=Year,MONTH(FebSun1+16)=2),FebSun1+16, "")</f>
        <v>45699</v>
      </c>
      <c r="N15" s="18">
        <f>IF(AND(YEAR(FebSun1+17)=Year,MONTH(FebSun1+17)=2),FebSun1+17, "")</f>
        <v>45700</v>
      </c>
      <c r="O15" s="18">
        <f>IF(AND(YEAR(FebSun1+18)=Year,MONTH(FebSun1+18)=2),FebSun1+18, "")</f>
        <v>45701</v>
      </c>
      <c r="P15" s="18">
        <f>IF(AND(YEAR(FebSun1+19)=Year,MONTH(FebSun1+19)=2),FebSun1+19, "")</f>
        <v>45702</v>
      </c>
      <c r="Q15" s="17">
        <f>IF(AND(YEAR(FebSun1+20)=Year,MONTH(FebSun1+20)=2),FebSun1+20, "")</f>
        <v>45703</v>
      </c>
      <c r="S15" s="17">
        <f>IF(AND(YEAR(MarSun1+14)=Year,MONTH(MarSun1+14)=3),MarSun1+14, "")</f>
        <v>45725</v>
      </c>
      <c r="T15" s="18">
        <f>IF(AND(YEAR(MarSun1+15)=Year,MONTH(MarSun1+15)=3),MarSun1+15, "")</f>
        <v>45726</v>
      </c>
      <c r="U15" s="18">
        <f>IF(AND(YEAR(MarSun1+16)=Year,MONTH(MarSun1+16)=3),MarSun1+16, "")</f>
        <v>45727</v>
      </c>
      <c r="V15" s="18">
        <f>IF(AND(YEAR(MarSun1+17)=Year,MONTH(MarSun1+17)=3),MarSun1+17, "")</f>
        <v>45728</v>
      </c>
      <c r="W15" s="18">
        <f>IF(AND(YEAR(MarSun1+18)=Year,MONTH(MarSun1+18)=3),MarSun1+18, "")</f>
        <v>45729</v>
      </c>
      <c r="X15" s="18">
        <f>IF(AND(YEAR(MarSun1+19)=Year,MONTH(MarSun1+19)=3),MarSun1+19, "")</f>
        <v>45730</v>
      </c>
      <c r="Y15" s="17">
        <f>IF(AND(YEAR(MarSun1+20)=Year,MONTH(MarSun1+20)=3),MarSun1+20, "")</f>
        <v>45731</v>
      </c>
      <c r="AA15" s="17">
        <f>IF(AND(YEAR(AprSun1+14)=Year,MONTH(AprSun1+14)=4),AprSun1+14, "")</f>
        <v>45760</v>
      </c>
      <c r="AB15" s="18">
        <f>IF(AND(YEAR(AprSun1+15)=Year,MONTH(AprSun1+15)=4),AprSun1+15, "")</f>
        <v>45761</v>
      </c>
      <c r="AC15" s="18">
        <f>IF(AND(YEAR(AprSun1+16)=Year,MONTH(AprSun1+16)=4),AprSun1+16, "")</f>
        <v>45762</v>
      </c>
      <c r="AD15" s="18">
        <f>IF(AND(YEAR(AprSun1+17)=Year,MONTH(AprSun1+17)=4),AprSun1+17, "")</f>
        <v>45763</v>
      </c>
      <c r="AE15" s="18">
        <f>IF(AND(YEAR(AprSun1+18)=Year,MONTH(AprSun1+18)=4),AprSun1+18, "")</f>
        <v>45764</v>
      </c>
      <c r="AF15" s="18">
        <f>IF(AND(YEAR(AprSun1+19)=Year,MONTH(AprSun1+19)=4),AprSun1+19, "")</f>
        <v>45765</v>
      </c>
      <c r="AG15" s="17">
        <f>IF(AND(YEAR(AprSun1+20)=Year,MONTH(AprSun1+20)=4),AprSun1+20, "")</f>
        <v>45766</v>
      </c>
    </row>
    <row r="16" spans="3:33" s="1" customFormat="1" ht="15" customHeight="1" x14ac:dyDescent="0.2">
      <c r="C16" s="17">
        <f>IF(AND(YEAR(JanSun1+21)=Year,MONTH(JanSun1+21)=1),JanSun1+21, "")</f>
        <v>45676</v>
      </c>
      <c r="D16" s="18">
        <f>IF(AND(YEAR(JanSun1+22)=Year,MONTH(JanSun1+22)=1),JanSun1+22, "")</f>
        <v>45677</v>
      </c>
      <c r="E16" s="18">
        <f>IF(AND(YEAR(JanSun1+23)=Year,MONTH(JanSun1+23)=1),JanSun1+23, "")</f>
        <v>45678</v>
      </c>
      <c r="F16" s="18">
        <f>IF(AND(YEAR(JanSun1+24)=Year,MONTH(JanSun1+24)=1),JanSun1+24, "")</f>
        <v>45679</v>
      </c>
      <c r="G16" s="18">
        <f>IF(AND(YEAR(JanSun1+25)=Year,MONTH(JanSun1+25)=1),JanSun1+25, "")</f>
        <v>45680</v>
      </c>
      <c r="H16" s="18">
        <f>IF(AND(YEAR(JanSun1+26)=Year,MONTH(JanSun1+26)=1),JanSun1+26, "")</f>
        <v>45681</v>
      </c>
      <c r="I16" s="17">
        <f>IF(AND(YEAR(JanSun1+27)=Year,MONTH(JanSun1+27)=1),JanSun1+27, "")</f>
        <v>45682</v>
      </c>
      <c r="K16" s="17">
        <f>IF(AND(YEAR(FebSun1+21)=Year,MONTH(FebSun1+21)=2),FebSun1+21, "")</f>
        <v>45704</v>
      </c>
      <c r="L16" s="18">
        <f>IF(AND(YEAR(FebSun1+22)=Year,MONTH(FebSun1+22)=2),FebSun1+22, "")</f>
        <v>45705</v>
      </c>
      <c r="M16" s="18">
        <f>IF(AND(YEAR(FebSun1+23)=Year,MONTH(FebSun1+23)=2),FebSun1+23, "")</f>
        <v>45706</v>
      </c>
      <c r="N16" s="18">
        <f>IF(AND(YEAR(FebSun1+24)=Year,MONTH(FebSun1+24)=2),FebSun1+24, "")</f>
        <v>45707</v>
      </c>
      <c r="O16" s="18">
        <f>IF(AND(YEAR(FebSun1+25)=Year,MONTH(FebSun1+25)=2),FebSun1+25, "")</f>
        <v>45708</v>
      </c>
      <c r="P16" s="18">
        <f>IF(AND(YEAR(FebSun1+26)=Year,MONTH(FebSun1+26)=2),FebSun1+26, "")</f>
        <v>45709</v>
      </c>
      <c r="Q16" s="17">
        <f>IF(AND(YEAR(FebSun1+27)=Year,MONTH(FebSun1+27)=2),FebSun1+27, "")</f>
        <v>45710</v>
      </c>
      <c r="S16" s="17">
        <f>IF(AND(YEAR(MarSun1+21)=Year,MONTH(MarSun1+21)=3),MarSun1+21, "")</f>
        <v>45732</v>
      </c>
      <c r="T16" s="18">
        <f>IF(AND(YEAR(MarSun1+22)=Year,MONTH(MarSun1+22)=3),MarSun1+22, "")</f>
        <v>45733</v>
      </c>
      <c r="U16" s="18">
        <f>IF(AND(YEAR(MarSun1+23)=Year,MONTH(MarSun1+23)=3),MarSun1+23, "")</f>
        <v>45734</v>
      </c>
      <c r="V16" s="18">
        <f>IF(AND(YEAR(MarSun1+24)=Year,MONTH(MarSun1+24)=3),MarSun1+24, "")</f>
        <v>45735</v>
      </c>
      <c r="W16" s="18">
        <f>IF(AND(YEAR(MarSun1+25)=Year,MONTH(MarSun1+25)=3),MarSun1+25, "")</f>
        <v>45736</v>
      </c>
      <c r="X16" s="18">
        <f>IF(AND(YEAR(MarSun1+26)=Year,MONTH(MarSun1+26)=3),MarSun1+26, "")</f>
        <v>45737</v>
      </c>
      <c r="Y16" s="17">
        <f>IF(AND(YEAR(MarSun1+27)=Year,MONTH(MarSun1+27)=3),MarSun1+27, "")</f>
        <v>45738</v>
      </c>
      <c r="AA16" s="17">
        <f>IF(AND(YEAR(AprSun1+21)=Year,MONTH(AprSun1+21)=4),AprSun1+21, "")</f>
        <v>45767</v>
      </c>
      <c r="AB16" s="18">
        <f>IF(AND(YEAR(AprSun1+22)=Year,MONTH(AprSun1+22)=4),AprSun1+22, "")</f>
        <v>45768</v>
      </c>
      <c r="AC16" s="18">
        <f>IF(AND(YEAR(AprSun1+23)=Year,MONTH(AprSun1+23)=4),AprSun1+23, "")</f>
        <v>45769</v>
      </c>
      <c r="AD16" s="18">
        <f>IF(AND(YEAR(AprSun1+24)=Year,MONTH(AprSun1+24)=4),AprSun1+24, "")</f>
        <v>45770</v>
      </c>
      <c r="AE16" s="18">
        <f>IF(AND(YEAR(AprSun1+25)=Year,MONTH(AprSun1+25)=4),AprSun1+25, "")</f>
        <v>45771</v>
      </c>
      <c r="AF16" s="18">
        <f>IF(AND(YEAR(AprSun1+26)=Year,MONTH(AprSun1+26)=4),AprSun1+26, "")</f>
        <v>45772</v>
      </c>
      <c r="AG16" s="17">
        <f>IF(AND(YEAR(AprSun1+27)=Year,MONTH(AprSun1+27)=4),AprSun1+27, "")</f>
        <v>45773</v>
      </c>
    </row>
    <row r="17" spans="3:33" s="1" customFormat="1" ht="15" customHeight="1" x14ac:dyDescent="0.2">
      <c r="C17" s="17">
        <f>IF(AND(YEAR(JanSun1+28)=Year,MONTH(JanSun1+28)=1),JanSun1+28, "")</f>
        <v>45683</v>
      </c>
      <c r="D17" s="18">
        <f>IF(AND(YEAR(JanSun1+29)=Year,MONTH(JanSun1+29)=1),JanSun1+29, "")</f>
        <v>45684</v>
      </c>
      <c r="E17" s="18">
        <f>IF(AND(YEAR(JanSun1+30)=Year,MONTH(JanSun1+30)=1),JanSun1+30, "")</f>
        <v>45685</v>
      </c>
      <c r="F17" s="18">
        <f>IF(AND(YEAR(JanSun1+31)=Year,MONTH(JanSun1+31)=1),JanSun1+31, "")</f>
        <v>45686</v>
      </c>
      <c r="G17" s="18">
        <f>IF(AND(YEAR(JanSun1+32)=Year,MONTH(JanSun1+32)=1),JanSun1+32, "")</f>
        <v>45687</v>
      </c>
      <c r="H17" s="18">
        <f>IF(AND(YEAR(JanSun1+33)=Year,MONTH(JanSun1+33)=1),JanSun1+33, "")</f>
        <v>45688</v>
      </c>
      <c r="I17" s="17" t="str">
        <f>IF(AND(YEAR(JanSun1+34)=Year,MONTH(JanSun1+34)=1),JanSun1+34, "")</f>
        <v/>
      </c>
      <c r="K17" s="17">
        <f>IF(AND(YEAR(FebSun1+28)=Year,MONTH(FebSun1+28)=2),FebSun1+28, "")</f>
        <v>45711</v>
      </c>
      <c r="L17" s="18">
        <f>IF(AND(YEAR(FebSun1+29)=Year,MONTH(FebSun1+29)=2),FebSun1+29, "")</f>
        <v>45712</v>
      </c>
      <c r="M17" s="18">
        <f>IF(AND(YEAR(FebSun1+30)=Year,MONTH(FebSun1+30)=2),FebSun1+30, "")</f>
        <v>45713</v>
      </c>
      <c r="N17" s="18">
        <f>IF(AND(YEAR(FebSun1+31)=Year,MONTH(FebSun1+31)=2),FebSun1+31, "")</f>
        <v>45714</v>
      </c>
      <c r="O17" s="18">
        <f>IF(AND(YEAR(FebSun1+32)=Year,MONTH(FebSun1+32)=2),FebSun1+32, "")</f>
        <v>45715</v>
      </c>
      <c r="P17" s="18">
        <f>IF(AND(YEAR(FebSun1+33)=Year,MONTH(FebSun1+33)=2),FebSun1+33, "")</f>
        <v>45716</v>
      </c>
      <c r="Q17" s="17" t="str">
        <f>IF(AND(YEAR(FebSun1+34)=Year,MONTH(FebSun1+34)=2),FebSun1+34, "")</f>
        <v/>
      </c>
      <c r="S17" s="17">
        <f>IF(AND(YEAR(MarSun1+28)=Year,MONTH(MarSun1+28)=3),MarSun1+28, "")</f>
        <v>45739</v>
      </c>
      <c r="T17" s="18">
        <f>IF(AND(YEAR(MarSun1+29)=Year,MONTH(MarSun1+29)=3),MarSun1+29, "")</f>
        <v>45740</v>
      </c>
      <c r="U17" s="18">
        <f>IF(AND(YEAR(MarSun1+30)=Year,MONTH(MarSun1+30)=3),MarSun1+30, "")</f>
        <v>45741</v>
      </c>
      <c r="V17" s="18">
        <f>IF(AND(YEAR(MarSun1+31)=Year,MONTH(MarSun1+31)=3),MarSun1+31, "")</f>
        <v>45742</v>
      </c>
      <c r="W17" s="18">
        <f>IF(AND(YEAR(MarSun1+32)=Year,MONTH(MarSun1+32)=3),MarSun1+32, "")</f>
        <v>45743</v>
      </c>
      <c r="X17" s="18">
        <f>IF(AND(YEAR(MarSun1+33)=Year,MONTH(MarSun1+33)=3),MarSun1+33, "")</f>
        <v>45744</v>
      </c>
      <c r="Y17" s="17">
        <f>IF(AND(YEAR(MarSun1+34)=Year,MONTH(MarSun1+34)=3),MarSun1+34, "")</f>
        <v>45745</v>
      </c>
      <c r="AA17" s="17">
        <f>IF(AND(YEAR(AprSun1+28)=Year,MONTH(AprSun1+28)=4),AprSun1+28, "")</f>
        <v>45774</v>
      </c>
      <c r="AB17" s="18">
        <f>IF(AND(YEAR(AprSun1+29)=Year,MONTH(AprSun1+29)=4),AprSun1+29, "")</f>
        <v>45775</v>
      </c>
      <c r="AC17" s="18">
        <f>IF(AND(YEAR(AprSun1+30)=Year,MONTH(AprSun1+30)=4),AprSun1+30, "")</f>
        <v>45776</v>
      </c>
      <c r="AD17" s="18">
        <f>IF(AND(YEAR(AprSun1+31)=Year,MONTH(AprSun1+31)=4),AprSun1+31, "")</f>
        <v>45777</v>
      </c>
      <c r="AE17" s="18" t="str">
        <f>IF(AND(YEAR(AprSun1+32)=Year,MONTH(AprSun1+32)=4),AprSun1+32, "")</f>
        <v/>
      </c>
      <c r="AF17" s="18" t="str">
        <f>IF(AND(YEAR(AprSun1+33)=Year,MONTH(AprSun1+33)=4),AprSun1+33, "")</f>
        <v/>
      </c>
      <c r="AG17" s="17" t="str">
        <f>IF(AND(YEAR(AprSun1+34)=Year,MONTH(AprSun1+34)=4),AprSun1+34, "")</f>
        <v/>
      </c>
    </row>
    <row r="18" spans="3:33" s="1" customFormat="1" ht="15" customHeight="1" x14ac:dyDescent="0.2">
      <c r="C18" s="17" t="str">
        <f>IF(AND(YEAR(JanSun1+35)=Year,MONTH(JanSun1+35)=1),JanSun1+35, "")</f>
        <v/>
      </c>
      <c r="D18" s="18" t="str">
        <f>IF(AND(YEAR(JanSun1+36)=Year,MONTH(JanSun1+36)=1),JanSun1+36, "")</f>
        <v/>
      </c>
      <c r="E18" s="18" t="str">
        <f>IF(AND(YEAR(JanSun1+37)=Year,MONTH(JanSun1+37)=1),JanSun1+37, "")</f>
        <v/>
      </c>
      <c r="F18" s="18" t="str">
        <f>IF(AND(YEAR(JanSun1+38)=Year,MONTH(JanSun1+38)=1),JanSun1+38, "")</f>
        <v/>
      </c>
      <c r="G18" s="18" t="str">
        <f>IF(AND(YEAR(JanSun1+39)=Year,MONTH(JanSun1+39)=1),JanSun1+39, "")</f>
        <v/>
      </c>
      <c r="H18" s="18" t="str">
        <f>IF(AND(YEAR(JanSun1+40)=Year,MONTH(JanSun1+40)=1),JanSun1+40, "")</f>
        <v/>
      </c>
      <c r="I18" s="17" t="str">
        <f>IF(AND(YEAR(JanSun1+41)=Year,MONTH(JanSun1+41)=1),JanSun1+41, "")</f>
        <v/>
      </c>
      <c r="K18" s="17" t="str">
        <f>IF(AND(YEAR(FebSun1+35)=Year,MONTH(FebSun1+35)=2),FebSun1+35, "")</f>
        <v/>
      </c>
      <c r="L18" s="18" t="str">
        <f>IF(AND(YEAR(FebSun1+36)=Year,MONTH(FebSun1+36)=2),FebSun1+36, "")</f>
        <v/>
      </c>
      <c r="M18" s="18" t="str">
        <f>IF(AND(YEAR(FebSun1+37)=Year,MONTH(FebSun1+37)=2),FebSun1+37, "")</f>
        <v/>
      </c>
      <c r="N18" s="18" t="str">
        <f>IF(AND(YEAR(FebSun1+38)=Year,MONTH(FebSun1+38)=2),FebSun1+38, "")</f>
        <v/>
      </c>
      <c r="O18" s="18" t="str">
        <f>IF(AND(YEAR(FebSun1+39)=Year,MONTH(FebSun1+39)=2),FebSun1+39, "")</f>
        <v/>
      </c>
      <c r="P18" s="18" t="str">
        <f>IF(AND(YEAR(FebSun1+40)=Year,MONTH(FebSun1+40)=2),FebSun1+40, "")</f>
        <v/>
      </c>
      <c r="Q18" s="17" t="str">
        <f>IF(AND(YEAR(FebSun1+41)=Year,MONTH(FebSun1+41)=2),FebSun1+41, "")</f>
        <v/>
      </c>
      <c r="S18" s="17">
        <f>IF(AND(YEAR(MarSun1+35)=Year,MONTH(MarSun1+35)=3),MarSun1+35, "")</f>
        <v>45746</v>
      </c>
      <c r="T18" s="18">
        <f>IF(AND(YEAR(MarSun1+36)=Year,MONTH(MarSun1+36)=3),MarSun1+36, "")</f>
        <v>45747</v>
      </c>
      <c r="U18" s="18" t="str">
        <f>IF(AND(YEAR(MarSun1+37)=Year,MONTH(MarSun1+37)=3),MarSun1+37, "")</f>
        <v/>
      </c>
      <c r="V18" s="18" t="str">
        <f>IF(AND(YEAR(MarSun1+38)=Year,MONTH(MarSun1+38)=3),MarSun1+38, "")</f>
        <v/>
      </c>
      <c r="W18" s="18" t="str">
        <f>IF(AND(YEAR(MarSun1+39)=Year,MONTH(MarSun1+39)=3),MarSun1+39, "")</f>
        <v/>
      </c>
      <c r="X18" s="18" t="str">
        <f>IF(AND(YEAR(MarSun1+40)=Year,MONTH(MarSun1+40)=3),MarSun1+40, "")</f>
        <v/>
      </c>
      <c r="Y18" s="17" t="str">
        <f>IF(AND(YEAR(MarSun1+41)=Year,MONTH(MarSun1+41)=3),MarSun1+41, "")</f>
        <v/>
      </c>
      <c r="AA18" s="17" t="str">
        <f>IF(AND(YEAR(AprSun1+35)=Year,MONTH(AprSun1+35)=4),AprSun1+35, "")</f>
        <v/>
      </c>
      <c r="AB18" s="18" t="str">
        <f>IF(AND(YEAR(AprSun1+36)=Year,MONTH(AprSun1+36)=4),AprSun1+36, "")</f>
        <v/>
      </c>
      <c r="AC18" s="18" t="str">
        <f>IF(AND(YEAR(AprSun1+37)=Year,MONTH(AprSun1+37)=4),AprSun1+37, "")</f>
        <v/>
      </c>
      <c r="AD18" s="18" t="str">
        <f>IF(AND(YEAR(AprSun1+38)=Year,MONTH(AprSun1+38)=4),AprSun1+38, "")</f>
        <v/>
      </c>
      <c r="AE18" s="18" t="str">
        <f>IF(AND(YEAR(AprSun1+39)=Year,MONTH(AprSun1+39)=4),AprSun1+39, "")</f>
        <v/>
      </c>
      <c r="AF18" s="18" t="str">
        <f>IF(AND(YEAR(AprSun1+40)=Year,MONTH(AprSun1+40)=4),AprSun1+40, "")</f>
        <v/>
      </c>
      <c r="AG18" s="17" t="str">
        <f>IF(AND(YEAR(AprSun1+41)=Year,MONTH(AprSun1+41)=4),AprSun1+41, "")</f>
        <v/>
      </c>
    </row>
    <row r="19" spans="3:33" s="1" customFormat="1" ht="7.5" customHeight="1" x14ac:dyDescent="0.2"/>
    <row r="20" spans="3:33" s="1" customFormat="1" ht="15" customHeight="1" x14ac:dyDescent="0.2">
      <c r="C20" s="57" t="s">
        <v>4</v>
      </c>
      <c r="D20" s="57"/>
      <c r="E20" s="57"/>
      <c r="F20" s="57"/>
      <c r="G20" s="57"/>
      <c r="H20" s="57"/>
      <c r="I20" s="57"/>
      <c r="K20" s="57" t="s">
        <v>5</v>
      </c>
      <c r="L20" s="57"/>
      <c r="M20" s="57"/>
      <c r="N20" s="57"/>
      <c r="O20" s="57"/>
      <c r="P20" s="57"/>
      <c r="Q20" s="57"/>
      <c r="S20" s="57" t="s">
        <v>6</v>
      </c>
      <c r="T20" s="57"/>
      <c r="U20" s="57"/>
      <c r="V20" s="57"/>
      <c r="W20" s="57"/>
      <c r="X20" s="57"/>
      <c r="Y20" s="57"/>
      <c r="AA20" s="57" t="s">
        <v>9</v>
      </c>
      <c r="AB20" s="57"/>
      <c r="AC20" s="57"/>
      <c r="AD20" s="57"/>
      <c r="AE20" s="57"/>
      <c r="AF20" s="57"/>
      <c r="AG20" s="57"/>
    </row>
    <row r="21" spans="3:33" s="1" customFormat="1" ht="15" customHeight="1" x14ac:dyDescent="0.2">
      <c r="C21" s="16" t="s">
        <v>12</v>
      </c>
      <c r="D21" s="16" t="s">
        <v>13</v>
      </c>
      <c r="E21" s="16" t="s">
        <v>14</v>
      </c>
      <c r="F21" s="16" t="s">
        <v>15</v>
      </c>
      <c r="G21" s="16" t="s">
        <v>16</v>
      </c>
      <c r="H21" s="16" t="s">
        <v>17</v>
      </c>
      <c r="I21" s="16" t="s">
        <v>18</v>
      </c>
      <c r="K21" s="16" t="s">
        <v>12</v>
      </c>
      <c r="L21" s="16" t="s">
        <v>13</v>
      </c>
      <c r="M21" s="16" t="s">
        <v>14</v>
      </c>
      <c r="N21" s="16" t="s">
        <v>15</v>
      </c>
      <c r="O21" s="16" t="s">
        <v>16</v>
      </c>
      <c r="P21" s="16" t="s">
        <v>17</v>
      </c>
      <c r="Q21" s="16" t="s">
        <v>18</v>
      </c>
      <c r="S21" s="16" t="s">
        <v>12</v>
      </c>
      <c r="T21" s="16" t="s">
        <v>13</v>
      </c>
      <c r="U21" s="16" t="s">
        <v>14</v>
      </c>
      <c r="V21" s="16" t="s">
        <v>15</v>
      </c>
      <c r="W21" s="16" t="s">
        <v>16</v>
      </c>
      <c r="X21" s="16" t="s">
        <v>17</v>
      </c>
      <c r="Y21" s="16" t="s">
        <v>18</v>
      </c>
      <c r="AA21" s="16" t="s">
        <v>12</v>
      </c>
      <c r="AB21" s="16" t="s">
        <v>13</v>
      </c>
      <c r="AC21" s="16" t="s">
        <v>14</v>
      </c>
      <c r="AD21" s="16" t="s">
        <v>15</v>
      </c>
      <c r="AE21" s="16" t="s">
        <v>16</v>
      </c>
      <c r="AF21" s="16" t="s">
        <v>17</v>
      </c>
      <c r="AG21" s="16" t="s">
        <v>18</v>
      </c>
    </row>
    <row r="22" spans="3:33" s="1" customFormat="1" ht="15" customHeight="1" x14ac:dyDescent="0.2">
      <c r="C22" s="17" t="str">
        <f>IF(AND(YEAR(MaySun1)=Year,MONTH(MaySun1)=5),MaySun1, "")</f>
        <v/>
      </c>
      <c r="D22" s="18" t="str">
        <f>IF(AND(YEAR(MaySun1+1)=Year,MONTH(MaySun1+1)=5),MaySun1+1, "")</f>
        <v/>
      </c>
      <c r="E22" s="18" t="str">
        <f>IF(AND(YEAR(MaySun1+2)=Year,MONTH(MaySun1+2)=5),MaySun1+2, "")</f>
        <v/>
      </c>
      <c r="F22" s="18" t="str">
        <f>IF(AND(YEAR(MaySun1+3)=Year,MONTH(MaySun1+3)=5),MaySun1+3, "")</f>
        <v/>
      </c>
      <c r="G22" s="18">
        <f>IF(AND(YEAR(MaySun1+4)=Year,MONTH(MaySun1+4)=5),MaySun1+4, "")</f>
        <v>45778</v>
      </c>
      <c r="H22" s="18">
        <f>IF(AND(YEAR(MaySun1+5)=Year,MONTH(MaySun1+5)=5),MaySun1+5, "")</f>
        <v>45779</v>
      </c>
      <c r="I22" s="17">
        <f>IF(AND(YEAR(MaySun1+6)=Year,MONTH(MaySun1+6)=5),MaySun1+6, "")</f>
        <v>45780</v>
      </c>
      <c r="K22" s="17">
        <f>IF(AND(YEAR(JunSun1)=Year,MONTH(JunSun1)=6),JunSun1, "")</f>
        <v>45809</v>
      </c>
      <c r="L22" s="18">
        <f>IF(AND(YEAR(JunSun1+1)=Year,MONTH(JunSun1+1)=6),JunSun1+1, "")</f>
        <v>45810</v>
      </c>
      <c r="M22" s="18">
        <f>IF(AND(YEAR(JunSun1+2)=Year,MONTH(JunSun1+2)=6),JunSun1+2, "")</f>
        <v>45811</v>
      </c>
      <c r="N22" s="18">
        <f>IF(AND(YEAR(JunSun1+3)=Year,MONTH(JunSun1+3)=6),JunSun1+3, "")</f>
        <v>45812</v>
      </c>
      <c r="O22" s="18">
        <f>IF(AND(YEAR(JunSun1+4)=Year,MONTH(JunSun1+4)=6),JunSun1+4, "")</f>
        <v>45813</v>
      </c>
      <c r="P22" s="18">
        <f>IF(AND(YEAR(JunSun1+5)=Year,MONTH(JunSun1+5)=6),JunSun1+5, "")</f>
        <v>45814</v>
      </c>
      <c r="Q22" s="17">
        <f>IF(AND(YEAR(JunSun1+6)=Year,MONTH(JunSun1+6)=6),JunSun1+6, "")</f>
        <v>45815</v>
      </c>
      <c r="S22" s="17" t="str">
        <f>IF(AND(YEAR(JulSun1)=Year,MONTH(JulSun1)=7),JulSun1, "")</f>
        <v/>
      </c>
      <c r="T22" s="18" t="str">
        <f>IF(AND(YEAR(JulSun1+1)=Year,MONTH(JulSun1+1)=7),JulSun1+1, "")</f>
        <v/>
      </c>
      <c r="U22" s="18">
        <f>IF(AND(YEAR(JulSun1+2)=Year,MONTH(JulSun1+2)=7),JulSun1+2, "")</f>
        <v>45839</v>
      </c>
      <c r="V22" s="18">
        <f>IF(AND(YEAR(JulSun1+3)=Year,MONTH(JulSun1+3)=7),JulSun1+3, "")</f>
        <v>45840</v>
      </c>
      <c r="W22" s="18">
        <f>IF(AND(YEAR(JulSun1+4)=Year,MONTH(JulSun1+4)=7),JulSun1+4, "")</f>
        <v>45841</v>
      </c>
      <c r="X22" s="18">
        <f>IF(AND(YEAR(JulSun1+5)=Year,MONTH(JulSun1+5)=7),JulSun1+5, "")</f>
        <v>45842</v>
      </c>
      <c r="Y22" s="17">
        <f>IF(AND(YEAR(JulSun1+6)=Year,MONTH(JulSun1+6)=7),JulSun1+6, "")</f>
        <v>45843</v>
      </c>
      <c r="AA22" s="17" t="str">
        <f>IF(AND(YEAR(AugSun1)=Year,MONTH(AugSun1)=8),AugSun1, "")</f>
        <v/>
      </c>
      <c r="AB22" s="18" t="str">
        <f>IF(AND(YEAR(AugSun1+1)=Year,MONTH(AugSun1+1)=8),AugSun1+1, "")</f>
        <v/>
      </c>
      <c r="AC22" s="18" t="str">
        <f>IF(AND(YEAR(AugSun1+2)=Year,MONTH(AugSun1+2)=8),AugSun1+2, "")</f>
        <v/>
      </c>
      <c r="AD22" s="18" t="str">
        <f>IF(AND(YEAR(AugSun1+3)=Year,MONTH(AugSun1+3)=8),AugSun1+3, "")</f>
        <v/>
      </c>
      <c r="AE22" s="18" t="str">
        <f>IF(AND(YEAR(AugSun1+4)=Year,MONTH(AugSun1+4)=8),AugSun1+4, "")</f>
        <v/>
      </c>
      <c r="AF22" s="18">
        <f>IF(AND(YEAR(AugSun1+5)=Year,MONTH(AugSun1+5)=8),AugSun1+5, "")</f>
        <v>45870</v>
      </c>
      <c r="AG22" s="17">
        <f>IF(AND(YEAR(AugSun1+6)=Year,MONTH(AugSun1+6)=8),AugSun1+6, "")</f>
        <v>45871</v>
      </c>
    </row>
    <row r="23" spans="3:33" s="1" customFormat="1" ht="15" customHeight="1" x14ac:dyDescent="0.2">
      <c r="C23" s="17">
        <f>IF(AND(YEAR(MaySun1+7)=Year,MONTH(MaySun1+7)=5),MaySun1+7, "")</f>
        <v>45781</v>
      </c>
      <c r="D23" s="18">
        <f>IF(AND(YEAR(MaySun1+8)=Year,MONTH(MaySun1+8)=5),MaySun1+8, "")</f>
        <v>45782</v>
      </c>
      <c r="E23" s="18">
        <f>IF(AND(YEAR(MaySun1+9)=Year,MONTH(MaySun1+9)=5),MaySun1+9, "")</f>
        <v>45783</v>
      </c>
      <c r="F23" s="18">
        <f>IF(AND(YEAR(MaySun1+10)=Year,MONTH(MaySun1+10)=5),MaySun1+10, "")</f>
        <v>45784</v>
      </c>
      <c r="G23" s="18">
        <f>IF(AND(YEAR(MaySun1+11)=Year,MONTH(MaySun1+11)=5),MaySun1+11, "")</f>
        <v>45785</v>
      </c>
      <c r="H23" s="18">
        <f>IF(AND(YEAR(MaySun1+12)=Year,MONTH(MaySun1+12)=5),MaySun1+12, "")</f>
        <v>45786</v>
      </c>
      <c r="I23" s="17">
        <f>IF(AND(YEAR(MaySun1+13)=Year,MONTH(MaySun1+13)=5),MaySun1+13, "")</f>
        <v>45787</v>
      </c>
      <c r="K23" s="17">
        <f>IF(AND(YEAR(JunSun1+7)=Year,MONTH(JunSun1+7)=6),JunSun1+7, "")</f>
        <v>45816</v>
      </c>
      <c r="L23" s="18">
        <f>IF(AND(YEAR(JunSun1+8)=Year,MONTH(JunSun1+8)=6),JunSun1+8, "")</f>
        <v>45817</v>
      </c>
      <c r="M23" s="18">
        <f>IF(AND(YEAR(JunSun1+9)=Year,MONTH(JunSun1+9)=6),JunSun1+9, "")</f>
        <v>45818</v>
      </c>
      <c r="N23" s="18">
        <f>IF(AND(YEAR(JunSun1+10)=Year,MONTH(JunSun1+10)=6),JunSun1+10, "")</f>
        <v>45819</v>
      </c>
      <c r="O23" s="18">
        <f>IF(AND(YEAR(JunSun1+11)=Year,MONTH(JunSun1+11)=6),JunSun1+11, "")</f>
        <v>45820</v>
      </c>
      <c r="P23" s="18">
        <f>IF(AND(YEAR(JunSun1+12)=Year,MONTH(JunSun1+12)=6),JunSun1+12, "")</f>
        <v>45821</v>
      </c>
      <c r="Q23" s="17">
        <f>IF(AND(YEAR(JunSun1+13)=Year,MONTH(JunSun1+13)=6),JunSun1+13, "")</f>
        <v>45822</v>
      </c>
      <c r="S23" s="17">
        <f>IF(AND(YEAR(JulSun1+7)=Year,MONTH(JulSun1+7)=7),JulSun1+7, "")</f>
        <v>45844</v>
      </c>
      <c r="T23" s="18">
        <f>IF(AND(YEAR(JulSun1+8)=Year,MONTH(JulSun1+8)=7),JulSun1+8, "")</f>
        <v>45845</v>
      </c>
      <c r="U23" s="18">
        <f>IF(AND(YEAR(JulSun1+9)=Year,MONTH(JulSun1+9)=7),JulSun1+9, "")</f>
        <v>45846</v>
      </c>
      <c r="V23" s="18">
        <f>IF(AND(YEAR(JulSun1+10)=Year,MONTH(JulSun1+10)=7),JulSun1+10, "")</f>
        <v>45847</v>
      </c>
      <c r="W23" s="18">
        <f>IF(AND(YEAR(JulSun1+11)=Year,MONTH(JulSun1+11)=7),JulSun1+11, "")</f>
        <v>45848</v>
      </c>
      <c r="X23" s="18">
        <f>IF(AND(YEAR(JulSun1+12)=Year,MONTH(JulSun1+12)=7),JulSun1+12, "")</f>
        <v>45849</v>
      </c>
      <c r="Y23" s="17">
        <f>IF(AND(YEAR(JulSun1+13)=Year,MONTH(JulSun1+13)=7),JulSun1+13, "")</f>
        <v>45850</v>
      </c>
      <c r="AA23" s="17">
        <f>IF(AND(YEAR(AugSun1+7)=Year,MONTH(AugSun1+7)=8),AugSun1+7, "")</f>
        <v>45872</v>
      </c>
      <c r="AB23" s="18">
        <f>IF(AND(YEAR(AugSun1+8)=Year,MONTH(AugSun1+8)=8),AugSun1+8, "")</f>
        <v>45873</v>
      </c>
      <c r="AC23" s="18">
        <f>IF(AND(YEAR(AugSun1+9)=Year,MONTH(AugSun1+9)=8),AugSun1+9, "")</f>
        <v>45874</v>
      </c>
      <c r="AD23" s="18">
        <f>IF(AND(YEAR(AugSun1+10)=Year,MONTH(AugSun1+10)=8),AugSun1+10, "")</f>
        <v>45875</v>
      </c>
      <c r="AE23" s="18">
        <f>IF(AND(YEAR(AugSun1+11)=Year,MONTH(AugSun1+11)=8),AugSun1+11, "")</f>
        <v>45876</v>
      </c>
      <c r="AF23" s="18">
        <f>IF(AND(YEAR(AugSun1+12)=Year,MONTH(AugSun1+12)=8),AugSun1+12, "")</f>
        <v>45877</v>
      </c>
      <c r="AG23" s="17">
        <f>IF(AND(YEAR(AugSun1+13)=Year,MONTH(AugSun1+13)=8),AugSun1+13, "")</f>
        <v>45878</v>
      </c>
    </row>
    <row r="24" spans="3:33" s="1" customFormat="1" ht="15" customHeight="1" x14ac:dyDescent="0.2">
      <c r="C24" s="17">
        <f>IF(AND(YEAR(MaySun1+14)=Year,MONTH(MaySun1+14)=5),MaySun1+14, "")</f>
        <v>45788</v>
      </c>
      <c r="D24" s="18">
        <f>IF(AND(YEAR(MaySun1+15)=Year,MONTH(MaySun1+15)=5),MaySun1+15, "")</f>
        <v>45789</v>
      </c>
      <c r="E24" s="18">
        <f>IF(AND(YEAR(MaySun1+16)=Year,MONTH(MaySun1+16)=5),MaySun1+16, "")</f>
        <v>45790</v>
      </c>
      <c r="F24" s="18">
        <f>IF(AND(YEAR(MaySun1+17)=Year,MONTH(MaySun1+17)=5),MaySun1+17, "")</f>
        <v>45791</v>
      </c>
      <c r="G24" s="18">
        <f>IF(AND(YEAR(MaySun1+18)=Year,MONTH(MaySun1+18)=5),MaySun1+18, "")</f>
        <v>45792</v>
      </c>
      <c r="H24" s="18">
        <f>IF(AND(YEAR(MaySun1+19)=Year,MONTH(MaySun1+19)=5),MaySun1+19, "")</f>
        <v>45793</v>
      </c>
      <c r="I24" s="17">
        <f>IF(AND(YEAR(MaySun1+20)=Year,MONTH(MaySun1+20)=5),MaySun1+20, "")</f>
        <v>45794</v>
      </c>
      <c r="K24" s="17">
        <f>IF(AND(YEAR(JunSun1+14)=Year,MONTH(JunSun1+14)=6),JunSun1+14, "")</f>
        <v>45823</v>
      </c>
      <c r="L24" s="18">
        <f>IF(AND(YEAR(JunSun1+15)=Year,MONTH(JunSun1+15)=6),JunSun1+15, "")</f>
        <v>45824</v>
      </c>
      <c r="M24" s="18">
        <f>IF(AND(YEAR(JunSun1+16)=Year,MONTH(JunSun1+16)=6),JunSun1+16, "")</f>
        <v>45825</v>
      </c>
      <c r="N24" s="18">
        <f>IF(AND(YEAR(JunSun1+17)=Year,MONTH(JunSun1+17)=6),JunSun1+17, "")</f>
        <v>45826</v>
      </c>
      <c r="O24" s="18">
        <f>IF(AND(YEAR(JunSun1+18)=Year,MONTH(JunSun1+18)=6),JunSun1+18, "")</f>
        <v>45827</v>
      </c>
      <c r="P24" s="18">
        <f>IF(AND(YEAR(JunSun1+19)=Year,MONTH(JunSun1+19)=6),JunSun1+19, "")</f>
        <v>45828</v>
      </c>
      <c r="Q24" s="17">
        <f>IF(AND(YEAR(JunSun1+20)=Year,MONTH(JunSun1+20)=6),JunSun1+20, "")</f>
        <v>45829</v>
      </c>
      <c r="S24" s="17">
        <f>IF(AND(YEAR(JulSun1+14)=Year,MONTH(JulSun1+14)=7),JulSun1+14, "")</f>
        <v>45851</v>
      </c>
      <c r="T24" s="18">
        <f>IF(AND(YEAR(JulSun1+15)=Year,MONTH(JulSun1+15)=7),JulSun1+15, "")</f>
        <v>45852</v>
      </c>
      <c r="U24" s="18">
        <f>IF(AND(YEAR(JulSun1+16)=Year,MONTH(JulSun1+16)=7),JulSun1+16, "")</f>
        <v>45853</v>
      </c>
      <c r="V24" s="18">
        <f>IF(AND(YEAR(JulSun1+17)=Year,MONTH(JulSun1+17)=7),JulSun1+17, "")</f>
        <v>45854</v>
      </c>
      <c r="W24" s="18">
        <f>IF(AND(YEAR(JulSun1+18)=Year,MONTH(JulSun1+18)=7),JulSun1+18, "")</f>
        <v>45855</v>
      </c>
      <c r="X24" s="18">
        <f>IF(AND(YEAR(JulSun1+19)=Year,MONTH(JulSun1+19)=7),JulSun1+19, "")</f>
        <v>45856</v>
      </c>
      <c r="Y24" s="17">
        <f>IF(AND(YEAR(JulSun1+20)=Year,MONTH(JulSun1+20)=7),JulSun1+20, "")</f>
        <v>45857</v>
      </c>
      <c r="AA24" s="17">
        <f>IF(AND(YEAR(AugSun1+14)=Year,MONTH(AugSun1+14)=8),AugSun1+14, "")</f>
        <v>45879</v>
      </c>
      <c r="AB24" s="18">
        <f>IF(AND(YEAR(AugSun1+15)=Year,MONTH(AugSun1+15)=8),AugSun1+15, "")</f>
        <v>45880</v>
      </c>
      <c r="AC24" s="18">
        <f>IF(AND(YEAR(AugSun1+16)=Year,MONTH(AugSun1+16)=8),AugSun1+16, "")</f>
        <v>45881</v>
      </c>
      <c r="AD24" s="18">
        <f>IF(AND(YEAR(AugSun1+17)=Year,MONTH(AugSun1+17)=8),AugSun1+17, "")</f>
        <v>45882</v>
      </c>
      <c r="AE24" s="18">
        <f>IF(AND(YEAR(AugSun1+18)=Year,MONTH(AugSun1+18)=8),AugSun1+18, "")</f>
        <v>45883</v>
      </c>
      <c r="AF24" s="18">
        <f>IF(AND(YEAR(AugSun1+19)=Year,MONTH(AugSun1+19)=8),AugSun1+19, "")</f>
        <v>45884</v>
      </c>
      <c r="AG24" s="17">
        <f>IF(AND(YEAR(AugSun1+20)=Year,MONTH(AugSun1+20)=8),AugSun1+20, "")</f>
        <v>45885</v>
      </c>
    </row>
    <row r="25" spans="3:33" s="1" customFormat="1" ht="15" customHeight="1" x14ac:dyDescent="0.2">
      <c r="C25" s="17">
        <f>IF(AND(YEAR(MaySun1+21)=Year,MONTH(MaySun1+21)=5),MaySun1+21, "")</f>
        <v>45795</v>
      </c>
      <c r="D25" s="18">
        <f>IF(AND(YEAR(MaySun1+22)=Year,MONTH(MaySun1+22)=5),MaySun1+22, "")</f>
        <v>45796</v>
      </c>
      <c r="E25" s="18">
        <f>IF(AND(YEAR(MaySun1+23)=Year,MONTH(MaySun1+23)=5),MaySun1+23, "")</f>
        <v>45797</v>
      </c>
      <c r="F25" s="18">
        <f>IF(AND(YEAR(MaySun1+24)=Year,MONTH(MaySun1+24)=5),MaySun1+24, "")</f>
        <v>45798</v>
      </c>
      <c r="G25" s="18">
        <f>IF(AND(YEAR(MaySun1+25)=Year,MONTH(MaySun1+25)=5),MaySun1+25, "")</f>
        <v>45799</v>
      </c>
      <c r="H25" s="18">
        <f>IF(AND(YEAR(MaySun1+26)=Year,MONTH(MaySun1+26)=5),MaySun1+26, "")</f>
        <v>45800</v>
      </c>
      <c r="I25" s="17">
        <f>IF(AND(YEAR(MaySun1+27)=Year,MONTH(MaySun1+27)=5),MaySun1+27, "")</f>
        <v>45801</v>
      </c>
      <c r="K25" s="17">
        <f>IF(AND(YEAR(JunSun1+21)=Year,MONTH(JunSun1+21)=6),JunSun1+21, "")</f>
        <v>45830</v>
      </c>
      <c r="L25" s="18">
        <f>IF(AND(YEAR(JunSun1+22)=Year,MONTH(JunSun1+22)=6),JunSun1+22, "")</f>
        <v>45831</v>
      </c>
      <c r="M25" s="18">
        <f>IF(AND(YEAR(JunSun1+23)=Year,MONTH(JunSun1+23)=6),JunSun1+23, "")</f>
        <v>45832</v>
      </c>
      <c r="N25" s="18">
        <f>IF(AND(YEAR(JunSun1+24)=Year,MONTH(JunSun1+24)=6),JunSun1+24, "")</f>
        <v>45833</v>
      </c>
      <c r="O25" s="18">
        <f>IF(AND(YEAR(JunSun1+25)=Year,MONTH(JunSun1+25)=6),JunSun1+25, "")</f>
        <v>45834</v>
      </c>
      <c r="P25" s="18">
        <f>IF(AND(YEAR(JunSun1+26)=Year,MONTH(JunSun1+26)=6),JunSun1+26, "")</f>
        <v>45835</v>
      </c>
      <c r="Q25" s="17">
        <f>IF(AND(YEAR(JunSun1+27)=Year,MONTH(JunSun1+27)=6),JunSun1+27, "")</f>
        <v>45836</v>
      </c>
      <c r="S25" s="17">
        <f>IF(AND(YEAR(JulSun1+21)=Year,MONTH(JulSun1+21)=7),JulSun1+21, "")</f>
        <v>45858</v>
      </c>
      <c r="T25" s="18">
        <f>IF(AND(YEAR(JulSun1+22)=Year,MONTH(JulSun1+22)=7),JulSun1+22, "")</f>
        <v>45859</v>
      </c>
      <c r="U25" s="18">
        <f>IF(AND(YEAR(JulSun1+23)=Year,MONTH(JulSun1+23)=7),JulSun1+23, "")</f>
        <v>45860</v>
      </c>
      <c r="V25" s="18">
        <f>IF(AND(YEAR(JulSun1+24)=Year,MONTH(JulSun1+24)=7),JulSun1+24, "")</f>
        <v>45861</v>
      </c>
      <c r="W25" s="18">
        <f>IF(AND(YEAR(JulSun1+25)=Year,MONTH(JulSun1+25)=7),JulSun1+25, "")</f>
        <v>45862</v>
      </c>
      <c r="X25" s="18">
        <f>IF(AND(YEAR(JulSun1+26)=Year,MONTH(JulSun1+26)=7),JulSun1+26, "")</f>
        <v>45863</v>
      </c>
      <c r="Y25" s="17">
        <f>IF(AND(YEAR(JulSun1+27)=Year,MONTH(JulSun1+27)=7),JulSun1+27, "")</f>
        <v>45864</v>
      </c>
      <c r="AA25" s="17">
        <f>IF(AND(YEAR(AugSun1+21)=Year,MONTH(AugSun1+21)=8),AugSun1+21, "")</f>
        <v>45886</v>
      </c>
      <c r="AB25" s="18">
        <f>IF(AND(YEAR(AugSun1+22)=Year,MONTH(AugSun1+22)=8),AugSun1+22, "")</f>
        <v>45887</v>
      </c>
      <c r="AC25" s="18">
        <f>IF(AND(YEAR(AugSun1+23)=Year,MONTH(AugSun1+23)=8),AugSun1+23, "")</f>
        <v>45888</v>
      </c>
      <c r="AD25" s="18">
        <f>IF(AND(YEAR(AugSun1+24)=Year,MONTH(AugSun1+24)=8),AugSun1+24, "")</f>
        <v>45889</v>
      </c>
      <c r="AE25" s="18">
        <f>IF(AND(YEAR(AugSun1+25)=Year,MONTH(AugSun1+25)=8),AugSun1+25, "")</f>
        <v>45890</v>
      </c>
      <c r="AF25" s="18">
        <f>IF(AND(YEAR(AugSun1+26)=Year,MONTH(AugSun1+26)=8),AugSun1+26, "")</f>
        <v>45891</v>
      </c>
      <c r="AG25" s="17">
        <f>IF(AND(YEAR(AugSun1+27)=Year,MONTH(AugSun1+27)=8),AugSun1+27, "")</f>
        <v>45892</v>
      </c>
    </row>
    <row r="26" spans="3:33" s="1" customFormat="1" ht="15" customHeight="1" x14ac:dyDescent="0.2">
      <c r="C26" s="17">
        <f>IF(AND(YEAR(MaySun1+28)=Year,MONTH(MaySun1+28)=5),MaySun1+28, "")</f>
        <v>45802</v>
      </c>
      <c r="D26" s="18">
        <f>IF(AND(YEAR(MaySun1+29)=Year,MONTH(MaySun1+29)=5),MaySun1+29, "")</f>
        <v>45803</v>
      </c>
      <c r="E26" s="18">
        <f>IF(AND(YEAR(MaySun1+30)=Year,MONTH(MaySun1+30)=5),MaySun1+30, "")</f>
        <v>45804</v>
      </c>
      <c r="F26" s="18">
        <f>IF(AND(YEAR(MaySun1+31)=Year,MONTH(MaySun1+31)=5),MaySun1+31, "")</f>
        <v>45805</v>
      </c>
      <c r="G26" s="18">
        <f>IF(AND(YEAR(MaySun1+32)=Year,MONTH(MaySun1+32)=5),MaySun1+32, "")</f>
        <v>45806</v>
      </c>
      <c r="H26" s="18">
        <f>IF(AND(YEAR(MaySun1+33)=Year,MONTH(MaySun1+33)=5),MaySun1+33, "")</f>
        <v>45807</v>
      </c>
      <c r="I26" s="17">
        <f>IF(AND(YEAR(MaySun1+34)=Year,MONTH(MaySun1+34)=5),MaySun1+34, "")</f>
        <v>45808</v>
      </c>
      <c r="K26" s="17">
        <f>IF(AND(YEAR(JunSun1+28)=Year,MONTH(JunSun1+28)=6),JunSun1+28, "")</f>
        <v>45837</v>
      </c>
      <c r="L26" s="18">
        <f>IF(AND(YEAR(JunSun1+29)=Year,MONTH(JunSun1+29)=6),JunSun1+29, "")</f>
        <v>45838</v>
      </c>
      <c r="M26" s="18" t="str">
        <f>IF(AND(YEAR(JunSun1+30)=Year,MONTH(JunSun1+30)=6),JunSun1+30, "")</f>
        <v/>
      </c>
      <c r="N26" s="18" t="str">
        <f>IF(AND(YEAR(JunSun1+31)=Year,MONTH(JunSun1+31)=6),JunSun1+31, "")</f>
        <v/>
      </c>
      <c r="O26" s="18" t="str">
        <f>IF(AND(YEAR(JunSun1+32)=Year,MONTH(JunSun1+32)=6),JunSun1+32, "")</f>
        <v/>
      </c>
      <c r="P26" s="18" t="str">
        <f>IF(AND(YEAR(JunSun1+33)=Year,MONTH(JunSun1+33)=6),JunSun1+33, "")</f>
        <v/>
      </c>
      <c r="Q26" s="17" t="str">
        <f>IF(AND(YEAR(JunSun1+34)=Year,MONTH(JunSun1+34)=6),JunSun1+34, "")</f>
        <v/>
      </c>
      <c r="S26" s="17">
        <f>IF(AND(YEAR(JulSun1+28)=Year,MONTH(JulSun1+28)=7),JulSun1+28, "")</f>
        <v>45865</v>
      </c>
      <c r="T26" s="18">
        <f>IF(AND(YEAR(JulSun1+29)=Year,MONTH(JulSun1+29)=7),JulSun1+29, "")</f>
        <v>45866</v>
      </c>
      <c r="U26" s="18">
        <f>IF(AND(YEAR(JulSun1+30)=Year,MONTH(JulSun1+30)=7),JulSun1+30, "")</f>
        <v>45867</v>
      </c>
      <c r="V26" s="18">
        <f>IF(AND(YEAR(JulSun1+31)=Year,MONTH(JulSun1+31)=7),JulSun1+31, "")</f>
        <v>45868</v>
      </c>
      <c r="W26" s="18">
        <f>IF(AND(YEAR(JulSun1+32)=Year,MONTH(JulSun1+32)=7),JulSun1+32, "")</f>
        <v>45869</v>
      </c>
      <c r="X26" s="18" t="str">
        <f>IF(AND(YEAR(JulSun1+33)=Year,MONTH(JulSun1+33)=7),JulSun1+33, "")</f>
        <v/>
      </c>
      <c r="Y26" s="17" t="str">
        <f>IF(AND(YEAR(JulSun1+34)=Year,MONTH(JulSun1+34)=7),JulSun1+34, "")</f>
        <v/>
      </c>
      <c r="AA26" s="17">
        <f>IF(AND(YEAR(AugSun1+28)=Year,MONTH(AugSun1+28)=8),AugSun1+28, "")</f>
        <v>45893</v>
      </c>
      <c r="AB26" s="18">
        <f>IF(AND(YEAR(AugSun1+29)=Year,MONTH(AugSun1+29)=8),AugSun1+29, "")</f>
        <v>45894</v>
      </c>
      <c r="AC26" s="18">
        <f>IF(AND(YEAR(AugSun1+30)=Year,MONTH(AugSun1+30)=8),AugSun1+30, "")</f>
        <v>45895</v>
      </c>
      <c r="AD26" s="18">
        <f>IF(AND(YEAR(AugSun1+31)=Year,MONTH(AugSun1+31)=8),AugSun1+31, "")</f>
        <v>45896</v>
      </c>
      <c r="AE26" s="18">
        <f>IF(AND(YEAR(AugSun1+32)=Year,MONTH(AugSun1+32)=8),AugSun1+32, "")</f>
        <v>45897</v>
      </c>
      <c r="AF26" s="18">
        <f>IF(AND(YEAR(AugSun1+33)=Year,MONTH(AugSun1+33)=8),AugSun1+33, "")</f>
        <v>45898</v>
      </c>
      <c r="AG26" s="17">
        <f>IF(AND(YEAR(AugSun1+34)=Year,MONTH(AugSun1+34)=8),AugSun1+34, "")</f>
        <v>45899</v>
      </c>
    </row>
    <row r="27" spans="3:33" s="1" customFormat="1" ht="15" customHeight="1" x14ac:dyDescent="0.2">
      <c r="C27" s="17" t="str">
        <f>IF(AND(YEAR(MaySun1+35)=Year,MONTH(MaySun1+35)=5),MaySun1+35, "")</f>
        <v/>
      </c>
      <c r="D27" s="18" t="str">
        <f>IF(AND(YEAR(MaySun1+36)=Year,MONTH(MaySun1+36)=5),MaySun1+36, "")</f>
        <v/>
      </c>
      <c r="E27" s="18" t="str">
        <f>IF(AND(YEAR(MaySun1+37)=Year,MONTH(MaySun1+37)=5),MaySun1+37, "")</f>
        <v/>
      </c>
      <c r="F27" s="18" t="str">
        <f>IF(AND(YEAR(MaySun1+38)=Year,MONTH(MaySun1+38)=5),MaySun1+38, "")</f>
        <v/>
      </c>
      <c r="G27" s="18" t="str">
        <f>IF(AND(YEAR(MaySun1+39)=Year,MONTH(MaySun1+39)=5),MaySun1+39, "")</f>
        <v/>
      </c>
      <c r="H27" s="18" t="str">
        <f>IF(AND(YEAR(MaySun1+40)=Year,MONTH(MaySun1+40)=5),MaySun1+40, "")</f>
        <v/>
      </c>
      <c r="I27" s="17" t="str">
        <f>IF(AND(YEAR(MaySun1+41)=Year,MONTH(MaySun1+41)=5),MaySun1+41, "")</f>
        <v/>
      </c>
      <c r="K27" s="17" t="str">
        <f>IF(AND(YEAR(JunSun1+35)=Year,MONTH(JunSun1+35)=6),JunSun1+35, "")</f>
        <v/>
      </c>
      <c r="L27" s="18" t="str">
        <f>IF(AND(YEAR(JunSun1+36)=Year,MONTH(JunSun1+36)=6),JunSun1+36, "")</f>
        <v/>
      </c>
      <c r="M27" s="18" t="str">
        <f>IF(AND(YEAR(JunSun1+37)=Year,MONTH(JunSun1+37)=6),JunSun1+37, "")</f>
        <v/>
      </c>
      <c r="N27" s="18" t="str">
        <f>IF(AND(YEAR(JunSun1+38)=Year,MONTH(JunSun1+38)=6),JunSun1+38, "")</f>
        <v/>
      </c>
      <c r="O27" s="18" t="str">
        <f>IF(AND(YEAR(JunSun1+39)=Year,MONTH(JunSun1+39)=6),JunSun1+39, "")</f>
        <v/>
      </c>
      <c r="P27" s="18" t="str">
        <f>IF(AND(YEAR(JunSun1+40)=Year,MONTH(JunSun1+40)=6),JunSun1+40, "")</f>
        <v/>
      </c>
      <c r="Q27" s="17" t="str">
        <f>IF(AND(YEAR(JunSun1+41)=Year,MONTH(JunSun1+41)=6),JunSun1+41, "")</f>
        <v/>
      </c>
      <c r="S27" s="17" t="str">
        <f>IF(AND(YEAR(JulSun1+35)=Year,MONTH(JulSun1+35)=7),JulSun1+35, "")</f>
        <v/>
      </c>
      <c r="T27" s="18" t="str">
        <f>IF(AND(YEAR(JulSun1+36)=Year,MONTH(JulSun1+36)=7),JulSun1+36, "")</f>
        <v/>
      </c>
      <c r="U27" s="18" t="str">
        <f>IF(AND(YEAR(JulSun1+37)=Year,MONTH(JulSun1+37)=7),JulSun1+37, "")</f>
        <v/>
      </c>
      <c r="V27" s="18" t="str">
        <f>IF(AND(YEAR(JulSun1+38)=Year,MONTH(JulSun1+38)=7),JulSun1+38, "")</f>
        <v/>
      </c>
      <c r="W27" s="18" t="str">
        <f>IF(AND(YEAR(JulSun1+39)=Year,MONTH(JulSun1+39)=7),JulSun1+39, "")</f>
        <v/>
      </c>
      <c r="X27" s="18" t="str">
        <f>IF(AND(YEAR(JulSun1+40)=Year,MONTH(JulSun1+40)=7),JulSun1+40, "")</f>
        <v/>
      </c>
      <c r="Y27" s="17" t="str">
        <f>IF(AND(YEAR(JulSun1+41)=Year,MONTH(JulSun1+41)=7),JulSun1+41, "")</f>
        <v/>
      </c>
      <c r="AA27" s="17">
        <f>IF(AND(YEAR(AugSun1+35)=Year,MONTH(AugSun1+35)=8),AugSun1+35, "")</f>
        <v>45900</v>
      </c>
      <c r="AB27" s="18" t="str">
        <f>IF(AND(YEAR(AugSun1+36)=Year,MONTH(AugSun1+36)=8),AugSun1+36, "")</f>
        <v/>
      </c>
      <c r="AC27" s="18" t="str">
        <f>IF(AND(YEAR(AugSun1+37)=Year,MONTH(AugSun1+37)=8),AugSun1+37, "")</f>
        <v/>
      </c>
      <c r="AD27" s="18" t="str">
        <f>IF(AND(YEAR(AugSun1+38)=Year,MONTH(AugSun1+38)=8),AugSun1+38, "")</f>
        <v/>
      </c>
      <c r="AE27" s="18" t="str">
        <f>IF(AND(YEAR(AugSun1+39)=Year,MONTH(AugSun1+39)=8),AugSun1+39, "")</f>
        <v/>
      </c>
      <c r="AF27" s="18" t="str">
        <f>IF(AND(YEAR(AugSun1+40)=Year,MONTH(AugSun1+40)=8),AugSun1+40, "")</f>
        <v/>
      </c>
      <c r="AG27" s="17" t="str">
        <f>IF(AND(YEAR(AugSun1+41)=Year,MONTH(AugSun1+41)=8),AugSun1+41, "")</f>
        <v/>
      </c>
    </row>
    <row r="28" spans="3:33" s="1" customFormat="1" ht="7.5" customHeight="1" x14ac:dyDescent="0.2"/>
    <row r="29" spans="3:33" s="1" customFormat="1" ht="15" customHeight="1" x14ac:dyDescent="0.2">
      <c r="C29" s="57" t="s">
        <v>7</v>
      </c>
      <c r="D29" s="57"/>
      <c r="E29" s="57"/>
      <c r="F29" s="57"/>
      <c r="G29" s="57"/>
      <c r="H29" s="57"/>
      <c r="I29" s="57"/>
      <c r="K29" s="57" t="s">
        <v>8</v>
      </c>
      <c r="L29" s="57"/>
      <c r="M29" s="57"/>
      <c r="N29" s="57"/>
      <c r="O29" s="57"/>
      <c r="P29" s="57"/>
      <c r="Q29" s="57"/>
      <c r="S29" s="57" t="s">
        <v>10</v>
      </c>
      <c r="T29" s="57"/>
      <c r="U29" s="57"/>
      <c r="V29" s="57"/>
      <c r="W29" s="57"/>
      <c r="X29" s="57"/>
      <c r="Y29" s="57"/>
      <c r="AA29" s="57" t="s">
        <v>11</v>
      </c>
      <c r="AB29" s="57"/>
      <c r="AC29" s="57"/>
      <c r="AD29" s="57"/>
      <c r="AE29" s="57"/>
      <c r="AF29" s="57"/>
      <c r="AG29" s="57"/>
    </row>
    <row r="30" spans="3:33" s="1" customFormat="1" ht="15" customHeight="1" x14ac:dyDescent="0.2">
      <c r="C30" s="16" t="s">
        <v>12</v>
      </c>
      <c r="D30" s="16" t="s">
        <v>13</v>
      </c>
      <c r="E30" s="16" t="s">
        <v>14</v>
      </c>
      <c r="F30" s="16" t="s">
        <v>15</v>
      </c>
      <c r="G30" s="16" t="s">
        <v>16</v>
      </c>
      <c r="H30" s="16" t="s">
        <v>17</v>
      </c>
      <c r="I30" s="16" t="s">
        <v>18</v>
      </c>
      <c r="K30" s="16" t="s">
        <v>12</v>
      </c>
      <c r="L30" s="16" t="s">
        <v>13</v>
      </c>
      <c r="M30" s="16" t="s">
        <v>14</v>
      </c>
      <c r="N30" s="16" t="s">
        <v>15</v>
      </c>
      <c r="O30" s="16" t="s">
        <v>16</v>
      </c>
      <c r="P30" s="16" t="s">
        <v>17</v>
      </c>
      <c r="Q30" s="16" t="s">
        <v>18</v>
      </c>
      <c r="S30" s="16" t="s">
        <v>12</v>
      </c>
      <c r="T30" s="16" t="s">
        <v>13</v>
      </c>
      <c r="U30" s="16" t="s">
        <v>14</v>
      </c>
      <c r="V30" s="16" t="s">
        <v>15</v>
      </c>
      <c r="W30" s="16" t="s">
        <v>16</v>
      </c>
      <c r="X30" s="16" t="s">
        <v>17</v>
      </c>
      <c r="Y30" s="16" t="s">
        <v>18</v>
      </c>
      <c r="AA30" s="16" t="s">
        <v>12</v>
      </c>
      <c r="AB30" s="16" t="s">
        <v>13</v>
      </c>
      <c r="AC30" s="16" t="s">
        <v>14</v>
      </c>
      <c r="AD30" s="16" t="s">
        <v>15</v>
      </c>
      <c r="AE30" s="16" t="s">
        <v>16</v>
      </c>
      <c r="AF30" s="16" t="s">
        <v>17</v>
      </c>
      <c r="AG30" s="16" t="s">
        <v>18</v>
      </c>
    </row>
    <row r="31" spans="3:33" s="1" customFormat="1" ht="15" customHeight="1" x14ac:dyDescent="0.2">
      <c r="C31" s="17" t="str">
        <f>IF(AND(YEAR(SepSun1)=Year,MONTH(SepSun1)=9),SepSun1, "")</f>
        <v/>
      </c>
      <c r="D31" s="18">
        <f>IF(AND(YEAR(SepSun1+1)=Year,MONTH(SepSun1+1)=9),SepSun1+1, "")</f>
        <v>45901</v>
      </c>
      <c r="E31" s="18">
        <f>IF(AND(YEAR(SepSun1+2)=Year,MONTH(SepSun1+2)=9),SepSun1+2, "")</f>
        <v>45902</v>
      </c>
      <c r="F31" s="18">
        <f>IF(AND(YEAR(SepSun1+3)=Year,MONTH(SepSun1+3)=9),SepSun1+3, "")</f>
        <v>45903</v>
      </c>
      <c r="G31" s="18">
        <f>IF(AND(YEAR(SepSun1+4)=Year,MONTH(SepSun1+4)=9),SepSun1+4, "")</f>
        <v>45904</v>
      </c>
      <c r="H31" s="18">
        <f>IF(AND(YEAR(SepSun1+5)=Year,MONTH(SepSun1+5)=9),SepSun1+5, "")</f>
        <v>45905</v>
      </c>
      <c r="I31" s="17">
        <f>IF(AND(YEAR(SepSun1+6)=Year,MONTH(SepSun1+6)=9),SepSun1+6, "")</f>
        <v>45906</v>
      </c>
      <c r="K31" s="17" t="str">
        <f>IF(AND(YEAR(OctSun1)=Year,MONTH(OctSun1)=10),OctSun1, "")</f>
        <v/>
      </c>
      <c r="L31" s="18" t="str">
        <f>IF(AND(YEAR(OctSun1+1)=Year,MONTH(OctSun1+1)=10),OctSun1+1, "")</f>
        <v/>
      </c>
      <c r="M31" s="18" t="str">
        <f>IF(AND(YEAR(OctSun1+2)=Year,MONTH(OctSun1+2)=10),OctSun1+2, "")</f>
        <v/>
      </c>
      <c r="N31" s="18">
        <f>IF(AND(YEAR(OctSun1+3)=Year,MONTH(OctSun1+3)=10),OctSun1+3, "")</f>
        <v>45931</v>
      </c>
      <c r="O31" s="18">
        <f>IF(AND(YEAR(OctSun1+4)=Year,MONTH(OctSun1+4)=10),OctSun1+4, "")</f>
        <v>45932</v>
      </c>
      <c r="P31" s="18">
        <f>IF(AND(YEAR(OctSun1+5)=Year,MONTH(OctSun1+5)=10),OctSun1+5, "")</f>
        <v>45933</v>
      </c>
      <c r="Q31" s="17">
        <f>IF(AND(YEAR(OctSun1+6)=Year,MONTH(OctSun1+6)=10),OctSun1+6, "")</f>
        <v>45934</v>
      </c>
      <c r="S31" s="17" t="str">
        <f>IF(AND(YEAR(NovSun1)=Year,MONTH(NovSun1)=11),NovSun1, "")</f>
        <v/>
      </c>
      <c r="T31" s="18" t="str">
        <f>IF(AND(YEAR(NovSun1+1)=Year,MONTH(NovSun1+1)=11),NovSun1+1, "")</f>
        <v/>
      </c>
      <c r="U31" s="18" t="str">
        <f>IF(AND(YEAR(NovSun1+2)=Year,MONTH(NovSun1+2)=11),NovSun1+2, "")</f>
        <v/>
      </c>
      <c r="V31" s="18" t="str">
        <f>IF(AND(YEAR(NovSun1+3)=Year,MONTH(NovSun1+3)=11),NovSun1+3, "")</f>
        <v/>
      </c>
      <c r="W31" s="18" t="str">
        <f>IF(AND(YEAR(NovSun1+4)=Year,MONTH(NovSun1+4)=11),NovSun1+4, "")</f>
        <v/>
      </c>
      <c r="X31" s="18" t="str">
        <f>IF(AND(YEAR(NovSun1+5)=Year,MONTH(NovSun1+5)=11),NovSun1+5, "")</f>
        <v/>
      </c>
      <c r="Y31" s="17">
        <f>IF(AND(YEAR(NovSun1+6)=Year,MONTH(NovSun1+6)=11),NovSun1+6, "")</f>
        <v>45962</v>
      </c>
      <c r="AA31" s="17" t="str">
        <f>IF(AND(YEAR(DecSun1)=Year,MONTH(DecSun1)=12),DecSun1, "")</f>
        <v/>
      </c>
      <c r="AB31" s="18">
        <f>IF(AND(YEAR(DecSun1+1)=Year,MONTH(DecSun1+1)=12),DecSun1+1, "")</f>
        <v>45992</v>
      </c>
      <c r="AC31" s="18">
        <f>IF(AND(YEAR(DecSun1+2)=Year,MONTH(DecSun1+2)=12),DecSun1+2, "")</f>
        <v>45993</v>
      </c>
      <c r="AD31" s="18">
        <f>IF(AND(YEAR(DecSun1+3)=Year,MONTH(DecSun1+3)=12),DecSun1+3, "")</f>
        <v>45994</v>
      </c>
      <c r="AE31" s="18">
        <f>IF(AND(YEAR(DecSun1+4)=Year,MONTH(DecSun1+4)=12),DecSun1+4, "")</f>
        <v>45995</v>
      </c>
      <c r="AF31" s="18">
        <f>IF(AND(YEAR(DecSun1+5)=Year,MONTH(DecSun1+5)=12),DecSun1+5, "")</f>
        <v>45996</v>
      </c>
      <c r="AG31" s="17">
        <f>IF(AND(YEAR(DecSun1+6)=Year,MONTH(DecSun1+6)=12),DecSun1+6, "")</f>
        <v>45997</v>
      </c>
    </row>
    <row r="32" spans="3:33" s="1" customFormat="1" ht="15" customHeight="1" x14ac:dyDescent="0.2">
      <c r="C32" s="17">
        <f>IF(AND(YEAR(SepSun1+7)=Year,MONTH(SepSun1+7)=9),SepSun1+7, "")</f>
        <v>45907</v>
      </c>
      <c r="D32" s="18">
        <f>IF(AND(YEAR(SepSun1+8)=Year,MONTH(SepSun1+8)=9),SepSun1+8, "")</f>
        <v>45908</v>
      </c>
      <c r="E32" s="18">
        <f>IF(AND(YEAR(SepSun1+9)=Year,MONTH(SepSun1+9)=9),SepSun1+9, "")</f>
        <v>45909</v>
      </c>
      <c r="F32" s="18">
        <f>IF(AND(YEAR(SepSun1+10)=Year,MONTH(SepSun1+10)=9),SepSun1+10, "")</f>
        <v>45910</v>
      </c>
      <c r="G32" s="18">
        <f>IF(AND(YEAR(SepSun1+11)=Year,MONTH(SepSun1+11)=9),SepSun1+11, "")</f>
        <v>45911</v>
      </c>
      <c r="H32" s="18">
        <f>IF(AND(YEAR(SepSun1+12)=Year,MONTH(SepSun1+12)=9),SepSun1+12, "")</f>
        <v>45912</v>
      </c>
      <c r="I32" s="17">
        <f>IF(AND(YEAR(SepSun1+13)=Year,MONTH(SepSun1+13)=9),SepSun1+13, "")</f>
        <v>45913</v>
      </c>
      <c r="K32" s="17">
        <f>IF(AND(YEAR(OctSun1+7)=Year,MONTH(OctSun1+7)=10),OctSun1+7, "")</f>
        <v>45935</v>
      </c>
      <c r="L32" s="18">
        <f>IF(AND(YEAR(OctSun1+8)=Year,MONTH(OctSun1+8)=10),OctSun1+8, "")</f>
        <v>45936</v>
      </c>
      <c r="M32" s="18">
        <f>IF(AND(YEAR(OctSun1+9)=Year,MONTH(OctSun1+9)=10),OctSun1+9, "")</f>
        <v>45937</v>
      </c>
      <c r="N32" s="18">
        <f>IF(AND(YEAR(OctSun1+10)=Year,MONTH(OctSun1+10)=10),OctSun1+10, "")</f>
        <v>45938</v>
      </c>
      <c r="O32" s="18">
        <f>IF(AND(YEAR(OctSun1+11)=Year,MONTH(OctSun1+11)=10),OctSun1+11, "")</f>
        <v>45939</v>
      </c>
      <c r="P32" s="18">
        <f>IF(AND(YEAR(OctSun1+12)=Year,MONTH(OctSun1+12)=10),OctSun1+12, "")</f>
        <v>45940</v>
      </c>
      <c r="Q32" s="17">
        <f>IF(AND(YEAR(OctSun1+13)=Year,MONTH(OctSun1+13)=10),OctSun1+13, "")</f>
        <v>45941</v>
      </c>
      <c r="S32" s="17">
        <f>IF(AND(YEAR(NovSun1+7)=Year,MONTH(NovSun1+7)=11),NovSun1+7, "")</f>
        <v>45963</v>
      </c>
      <c r="T32" s="18">
        <f>IF(AND(YEAR(NovSun1+8)=Year,MONTH(NovSun1+8)=11),NovSun1+8, "")</f>
        <v>45964</v>
      </c>
      <c r="U32" s="18">
        <f>IF(AND(YEAR(NovSun1+9)=Year,MONTH(NovSun1+9)=11),NovSun1+9, "")</f>
        <v>45965</v>
      </c>
      <c r="V32" s="18">
        <f>IF(AND(YEAR(NovSun1+10)=Year,MONTH(NovSun1+10)=11),NovSun1+10, "")</f>
        <v>45966</v>
      </c>
      <c r="W32" s="18">
        <f>IF(AND(YEAR(NovSun1+11)=Year,MONTH(NovSun1+11)=11),NovSun1+11, "")</f>
        <v>45967</v>
      </c>
      <c r="X32" s="18">
        <f>IF(AND(YEAR(NovSun1+12)=Year,MONTH(NovSun1+12)=11),NovSun1+12, "")</f>
        <v>45968</v>
      </c>
      <c r="Y32" s="17">
        <f>IF(AND(YEAR(NovSun1+13)=Year,MONTH(NovSun1+13)=11),NovSun1+13, "")</f>
        <v>45969</v>
      </c>
      <c r="AA32" s="17">
        <f>IF(AND(YEAR(DecSun1+7)=Year,MONTH(DecSun1+7)=12),DecSun1+7, "")</f>
        <v>45998</v>
      </c>
      <c r="AB32" s="18">
        <f>IF(AND(YEAR(DecSun1+8)=Year,MONTH(DecSun1+8)=12),DecSun1+8, "")</f>
        <v>45999</v>
      </c>
      <c r="AC32" s="18">
        <f>IF(AND(YEAR(DecSun1+9)=Year,MONTH(DecSun1+9)=12),DecSun1+9, "")</f>
        <v>46000</v>
      </c>
      <c r="AD32" s="18">
        <f>IF(AND(YEAR(DecSun1+10)=Year,MONTH(DecSun1+10)=12),DecSun1+10, "")</f>
        <v>46001</v>
      </c>
      <c r="AE32" s="18">
        <f>IF(AND(YEAR(DecSun1+11)=Year,MONTH(DecSun1+11)=12),DecSun1+11, "")</f>
        <v>46002</v>
      </c>
      <c r="AF32" s="18">
        <f>IF(AND(YEAR(DecSun1+12)=Year,MONTH(DecSun1+12)=12),DecSun1+12, "")</f>
        <v>46003</v>
      </c>
      <c r="AG32" s="17">
        <f>IF(AND(YEAR(DecSun1+13)=Year,MONTH(DecSun1+13)=12),DecSun1+13, "")</f>
        <v>46004</v>
      </c>
    </row>
    <row r="33" spans="3:33" s="1" customFormat="1" ht="15" customHeight="1" x14ac:dyDescent="0.2">
      <c r="C33" s="17">
        <f>IF(AND(YEAR(SepSun1+14)=Year,MONTH(SepSun1+14)=9),SepSun1+14, "")</f>
        <v>45914</v>
      </c>
      <c r="D33" s="18">
        <f>IF(AND(YEAR(SepSun1+15)=Year,MONTH(SepSun1+15)=9),SepSun1+15, "")</f>
        <v>45915</v>
      </c>
      <c r="E33" s="18">
        <f>IF(AND(YEAR(SepSun1+16)=Year,MONTH(SepSun1+16)=9),SepSun1+16, "")</f>
        <v>45916</v>
      </c>
      <c r="F33" s="18">
        <f>IF(AND(YEAR(SepSun1+17)=Year,MONTH(SepSun1+17)=9),SepSun1+17, "")</f>
        <v>45917</v>
      </c>
      <c r="G33" s="18">
        <f>IF(AND(YEAR(SepSun1+18)=Year,MONTH(SepSun1+18)=9),SepSun1+18, "")</f>
        <v>45918</v>
      </c>
      <c r="H33" s="18">
        <f>IF(AND(YEAR(SepSun1+19)=Year,MONTH(SepSun1+19)=9),SepSun1+19, "")</f>
        <v>45919</v>
      </c>
      <c r="I33" s="17">
        <f>IF(AND(YEAR(SepSun1+20)=Year,MONTH(SepSun1+20)=9),SepSun1+20, "")</f>
        <v>45920</v>
      </c>
      <c r="K33" s="17">
        <f>IF(AND(YEAR(OctSun1+14)=Year,MONTH(OctSun1+14)=10),OctSun1+14, "")</f>
        <v>45942</v>
      </c>
      <c r="L33" s="18">
        <f>IF(AND(YEAR(OctSun1+15)=Year,MONTH(OctSun1+15)=10),OctSun1+15, "")</f>
        <v>45943</v>
      </c>
      <c r="M33" s="18">
        <f>IF(AND(YEAR(OctSun1+16)=Year,MONTH(OctSun1+16)=10),OctSun1+16, "")</f>
        <v>45944</v>
      </c>
      <c r="N33" s="18">
        <f>IF(AND(YEAR(OctSun1+17)=Year,MONTH(OctSun1+17)=10),OctSun1+17, "")</f>
        <v>45945</v>
      </c>
      <c r="O33" s="18">
        <f>IF(AND(YEAR(OctSun1+18)=Year,MONTH(OctSun1+18)=10),OctSun1+18, "")</f>
        <v>45946</v>
      </c>
      <c r="P33" s="18">
        <f>IF(AND(YEAR(OctSun1+19)=Year,MONTH(OctSun1+19)=10),OctSun1+19, "")</f>
        <v>45947</v>
      </c>
      <c r="Q33" s="17">
        <f>IF(AND(YEAR(OctSun1+20)=Year,MONTH(OctSun1+20)=10),OctSun1+20, "")</f>
        <v>45948</v>
      </c>
      <c r="S33" s="17">
        <f>IF(AND(YEAR(NovSun1+14)=Year,MONTH(NovSun1+14)=11),NovSun1+14, "")</f>
        <v>45970</v>
      </c>
      <c r="T33" s="18">
        <f>IF(AND(YEAR(NovSun1+15)=Year,MONTH(NovSun1+15)=11),NovSun1+15, "")</f>
        <v>45971</v>
      </c>
      <c r="U33" s="18">
        <f>IF(AND(YEAR(NovSun1+16)=Year,MONTH(NovSun1+16)=11),NovSun1+16, "")</f>
        <v>45972</v>
      </c>
      <c r="V33" s="18">
        <f>IF(AND(YEAR(NovSun1+17)=Year,MONTH(NovSun1+17)=11),NovSun1+17, "")</f>
        <v>45973</v>
      </c>
      <c r="W33" s="18">
        <f>IF(AND(YEAR(NovSun1+18)=Year,MONTH(NovSun1+18)=11),NovSun1+18, "")</f>
        <v>45974</v>
      </c>
      <c r="X33" s="18">
        <f>IF(AND(YEAR(NovSun1+19)=Year,MONTH(NovSun1+19)=11),NovSun1+19, "")</f>
        <v>45975</v>
      </c>
      <c r="Y33" s="17">
        <f>IF(AND(YEAR(NovSun1+20)=Year,MONTH(NovSun1+20)=11),NovSun1+20, "")</f>
        <v>45976</v>
      </c>
      <c r="AA33" s="17">
        <f>IF(AND(YEAR(DecSun1+14)=Year,MONTH(DecSun1+14)=12),DecSun1+14, "")</f>
        <v>46005</v>
      </c>
      <c r="AB33" s="18">
        <f>IF(AND(YEAR(DecSun1+15)=Year,MONTH(DecSun1+15)=12),DecSun1+15, "")</f>
        <v>46006</v>
      </c>
      <c r="AC33" s="18">
        <f>IF(AND(YEAR(DecSun1+16)=Year,MONTH(DecSun1+16)=12),DecSun1+16, "")</f>
        <v>46007</v>
      </c>
      <c r="AD33" s="18">
        <f>IF(AND(YEAR(DecSun1+17)=Year,MONTH(DecSun1+17)=12),DecSun1+17, "")</f>
        <v>46008</v>
      </c>
      <c r="AE33" s="18">
        <f>IF(AND(YEAR(DecSun1+18)=Year,MONTH(DecSun1+18)=12),DecSun1+18, "")</f>
        <v>46009</v>
      </c>
      <c r="AF33" s="18">
        <f>IF(AND(YEAR(DecSun1+19)=Year,MONTH(DecSun1+19)=12),DecSun1+19, "")</f>
        <v>46010</v>
      </c>
      <c r="AG33" s="17">
        <f>IF(AND(YEAR(DecSun1+20)=Year,MONTH(DecSun1+20)=12),DecSun1+20, "")</f>
        <v>46011</v>
      </c>
    </row>
    <row r="34" spans="3:33" s="1" customFormat="1" ht="15" customHeight="1" x14ac:dyDescent="0.2">
      <c r="C34" s="17">
        <f>IF(AND(YEAR(SepSun1+21)=Year,MONTH(SepSun1+21)=9),SepSun1+21, "")</f>
        <v>45921</v>
      </c>
      <c r="D34" s="18">
        <f>IF(AND(YEAR(SepSun1+22)=Year,MONTH(SepSun1+22)=9),SepSun1+22, "")</f>
        <v>45922</v>
      </c>
      <c r="E34" s="18">
        <f>IF(AND(YEAR(SepSun1+23)=Year,MONTH(SepSun1+23)=9),SepSun1+23, "")</f>
        <v>45923</v>
      </c>
      <c r="F34" s="18">
        <f>IF(AND(YEAR(SepSun1+24)=Year,MONTH(SepSun1+24)=9),SepSun1+24, "")</f>
        <v>45924</v>
      </c>
      <c r="G34" s="18">
        <f>IF(AND(YEAR(SepSun1+25)=Year,MONTH(SepSun1+25)=9),SepSun1+25, "")</f>
        <v>45925</v>
      </c>
      <c r="H34" s="18">
        <f>IF(AND(YEAR(SepSun1+26)=Year,MONTH(SepSun1+26)=9),SepSun1+26, "")</f>
        <v>45926</v>
      </c>
      <c r="I34" s="17">
        <f>IF(AND(YEAR(SepSun1+27)=Year,MONTH(SepSun1+27)=9),SepSun1+27, "")</f>
        <v>45927</v>
      </c>
      <c r="K34" s="17">
        <f>IF(AND(YEAR(OctSun1+21)=Year,MONTH(OctSun1+21)=10),OctSun1+21, "")</f>
        <v>45949</v>
      </c>
      <c r="L34" s="18">
        <f>IF(AND(YEAR(OctSun1+22)=Year,MONTH(OctSun1+22)=10),OctSun1+22, "")</f>
        <v>45950</v>
      </c>
      <c r="M34" s="18">
        <f>IF(AND(YEAR(OctSun1+23)=Year,MONTH(OctSun1+23)=10),OctSun1+23, "")</f>
        <v>45951</v>
      </c>
      <c r="N34" s="18">
        <f>IF(AND(YEAR(OctSun1+24)=Year,MONTH(OctSun1+24)=10),OctSun1+24, "")</f>
        <v>45952</v>
      </c>
      <c r="O34" s="18">
        <f>IF(AND(YEAR(OctSun1+25)=Year,MONTH(OctSun1+25)=10),OctSun1+25, "")</f>
        <v>45953</v>
      </c>
      <c r="P34" s="18">
        <f>IF(AND(YEAR(OctSun1+26)=Year,MONTH(OctSun1+26)=10),OctSun1+26, "")</f>
        <v>45954</v>
      </c>
      <c r="Q34" s="17">
        <f>IF(AND(YEAR(OctSun1+27)=Year,MONTH(OctSun1+27)=10),OctSun1+27, "")</f>
        <v>45955</v>
      </c>
      <c r="S34" s="17">
        <f>IF(AND(YEAR(NovSun1+21)=Year,MONTH(NovSun1+21)=11),NovSun1+21, "")</f>
        <v>45977</v>
      </c>
      <c r="T34" s="18">
        <f>IF(AND(YEAR(NovSun1+22)=Year,MONTH(NovSun1+22)=11),NovSun1+22, "")</f>
        <v>45978</v>
      </c>
      <c r="U34" s="18">
        <f>IF(AND(YEAR(NovSun1+23)=Year,MONTH(NovSun1+23)=11),NovSun1+23, "")</f>
        <v>45979</v>
      </c>
      <c r="V34" s="18">
        <f>IF(AND(YEAR(NovSun1+24)=Year,MONTH(NovSun1+24)=11),NovSun1+24, "")</f>
        <v>45980</v>
      </c>
      <c r="W34" s="18">
        <f>IF(AND(YEAR(NovSun1+25)=Year,MONTH(NovSun1+25)=11),NovSun1+25, "")</f>
        <v>45981</v>
      </c>
      <c r="X34" s="18">
        <f>IF(AND(YEAR(NovSun1+26)=Year,MONTH(NovSun1+26)=11),NovSun1+26, "")</f>
        <v>45982</v>
      </c>
      <c r="Y34" s="17">
        <f>IF(AND(YEAR(NovSun1+27)=Year,MONTH(NovSun1+27)=11),NovSun1+27, "")</f>
        <v>45983</v>
      </c>
      <c r="AA34" s="17">
        <f>IF(AND(YEAR(DecSun1+21)=Year,MONTH(DecSun1+21)=12),DecSun1+21, "")</f>
        <v>46012</v>
      </c>
      <c r="AB34" s="18">
        <f>IF(AND(YEAR(DecSun1+22)=Year,MONTH(DecSun1+22)=12),DecSun1+22, "")</f>
        <v>46013</v>
      </c>
      <c r="AC34" s="18">
        <f>IF(AND(YEAR(DecSun1+23)=Year,MONTH(DecSun1+23)=12),DecSun1+23, "")</f>
        <v>46014</v>
      </c>
      <c r="AD34" s="18">
        <f>IF(AND(YEAR(DecSun1+24)=Year,MONTH(DecSun1+24)=12),DecSun1+24, "")</f>
        <v>46015</v>
      </c>
      <c r="AE34" s="18">
        <f>IF(AND(YEAR(DecSun1+25)=Year,MONTH(DecSun1+25)=12),DecSun1+25, "")</f>
        <v>46016</v>
      </c>
      <c r="AF34" s="18">
        <f>IF(AND(YEAR(DecSun1+26)=Year,MONTH(DecSun1+26)=12),DecSun1+26, "")</f>
        <v>46017</v>
      </c>
      <c r="AG34" s="17">
        <f>IF(AND(YEAR(DecSun1+27)=Year,MONTH(DecSun1+27)=12),DecSun1+27, "")</f>
        <v>46018</v>
      </c>
    </row>
    <row r="35" spans="3:33" s="1" customFormat="1" ht="15" customHeight="1" x14ac:dyDescent="0.2">
      <c r="C35" s="17">
        <f>IF(AND(YEAR(SepSun1+28)=Year,MONTH(SepSun1+28)=9),SepSun1+28, "")</f>
        <v>45928</v>
      </c>
      <c r="D35" s="18">
        <f>IF(AND(YEAR(SepSun1+29)=Year,MONTH(SepSun1+29)=9),SepSun1+29, "")</f>
        <v>45929</v>
      </c>
      <c r="E35" s="18">
        <f>IF(AND(YEAR(SepSun1+30)=Year,MONTH(SepSun1+30)=9),SepSun1+30, "")</f>
        <v>45930</v>
      </c>
      <c r="F35" s="18" t="str">
        <f>IF(AND(YEAR(SepSun1+31)=Year,MONTH(SepSun1+31)=9),SepSun1+31, "")</f>
        <v/>
      </c>
      <c r="G35" s="18" t="str">
        <f>IF(AND(YEAR(SepSun1+32)=Year,MONTH(SepSun1+32)=9),SepSun1+32, "")</f>
        <v/>
      </c>
      <c r="H35" s="18" t="str">
        <f>IF(AND(YEAR(SepSun1+33)=Year,MONTH(SepSun1+33)=9),SepSun1+33, "")</f>
        <v/>
      </c>
      <c r="I35" s="17" t="str">
        <f>IF(AND(YEAR(SepSun1+34)=Year,MONTH(SepSun1+34)=9),SepSun1+34, "")</f>
        <v/>
      </c>
      <c r="K35" s="17">
        <f>IF(AND(YEAR(OctSun1+28)=Year,MONTH(OctSun1+28)=10),OctSun1+28, "")</f>
        <v>45956</v>
      </c>
      <c r="L35" s="18">
        <f>IF(AND(YEAR(OctSun1+29)=Year,MONTH(OctSun1+29)=10),OctSun1+29, "")</f>
        <v>45957</v>
      </c>
      <c r="M35" s="18">
        <f>IF(AND(YEAR(OctSun1+30)=Year,MONTH(OctSun1+30)=10),OctSun1+30, "")</f>
        <v>45958</v>
      </c>
      <c r="N35" s="18">
        <f>IF(AND(YEAR(OctSun1+31)=Year,MONTH(OctSun1+31)=10),OctSun1+31, "")</f>
        <v>45959</v>
      </c>
      <c r="O35" s="18">
        <f>IF(AND(YEAR(OctSun1+32)=Year,MONTH(OctSun1+32)=10),OctSun1+32, "")</f>
        <v>45960</v>
      </c>
      <c r="P35" s="18">
        <f>IF(AND(YEAR(OctSun1+33)=Year,MONTH(OctSun1+33)=10),OctSun1+33, "")</f>
        <v>45961</v>
      </c>
      <c r="Q35" s="17" t="str">
        <f>IF(AND(YEAR(OctSun1+34)=Year,MONTH(OctSun1+34)=10),OctSun1+34, "")</f>
        <v/>
      </c>
      <c r="S35" s="17">
        <f>IF(AND(YEAR(NovSun1+28)=Year,MONTH(NovSun1+28)=11),NovSun1+28, "")</f>
        <v>45984</v>
      </c>
      <c r="T35" s="18">
        <f>IF(AND(YEAR(NovSun1+29)=Year,MONTH(NovSun1+29)=11),NovSun1+29, "")</f>
        <v>45985</v>
      </c>
      <c r="U35" s="18">
        <f>IF(AND(YEAR(NovSun1+30)=Year,MONTH(NovSun1+30)=11),NovSun1+30, "")</f>
        <v>45986</v>
      </c>
      <c r="V35" s="18">
        <f>IF(AND(YEAR(NovSun1+31)=Year,MONTH(NovSun1+31)=11),NovSun1+31, "")</f>
        <v>45987</v>
      </c>
      <c r="W35" s="18">
        <f>IF(AND(YEAR(NovSun1+32)=Year,MONTH(NovSun1+32)=11),NovSun1+32, "")</f>
        <v>45988</v>
      </c>
      <c r="X35" s="18">
        <f>IF(AND(YEAR(NovSun1+33)=Year,MONTH(NovSun1+33)=11),NovSun1+33, "")</f>
        <v>45989</v>
      </c>
      <c r="Y35" s="17">
        <f>IF(AND(YEAR(NovSun1+34)=Year,MONTH(NovSun1+34)=11),NovSun1+34, "")</f>
        <v>45990</v>
      </c>
      <c r="AA35" s="17">
        <f>IF(AND(YEAR(DecSun1+28)=Year,MONTH(DecSun1+28)=12),DecSun1+28, "")</f>
        <v>46019</v>
      </c>
      <c r="AB35" s="18">
        <f>IF(AND(YEAR(DecSun1+29)=Year,MONTH(DecSun1+29)=12),DecSun1+29, "")</f>
        <v>46020</v>
      </c>
      <c r="AC35" s="18">
        <f>IF(AND(YEAR(DecSun1+30)=Year,MONTH(DecSun1+30)=12),DecSun1+30, "")</f>
        <v>46021</v>
      </c>
      <c r="AD35" s="18">
        <f>IF(AND(YEAR(DecSun1+31)=Year,MONTH(DecSun1+31)=12),DecSun1+31, "")</f>
        <v>46022</v>
      </c>
      <c r="AE35" s="18" t="str">
        <f>IF(AND(YEAR(DecSun1+32)=Year,MONTH(DecSun1+32)=12),DecSun1+32, "")</f>
        <v/>
      </c>
      <c r="AF35" s="18" t="str">
        <f>IF(AND(YEAR(DecSun1+33)=Year,MONTH(DecSun1+33)=12),DecSun1+33, "")</f>
        <v/>
      </c>
      <c r="AG35" s="17" t="str">
        <f>IF(AND(YEAR(DecSun1+34)=Year,MONTH(DecSun1+34)=12),DecSun1+34, "")</f>
        <v/>
      </c>
    </row>
    <row r="36" spans="3:33" s="1" customFormat="1" ht="15" customHeight="1" x14ac:dyDescent="0.2">
      <c r="C36" s="17" t="str">
        <f>IF(AND(YEAR(SepSun1+35)=Year,MONTH(SepSun1+35)=9),SepSun1+35, "")</f>
        <v/>
      </c>
      <c r="D36" s="18" t="str">
        <f>IF(AND(YEAR(SepSun1+36)=Year,MONTH(SepSun1+36)=9),SepSun1+36, "")</f>
        <v/>
      </c>
      <c r="E36" s="18" t="str">
        <f>IF(AND(YEAR(SepSun1+37)=Year,MONTH(SepSun1+37)=9),SepSun1+37, "")</f>
        <v/>
      </c>
      <c r="F36" s="18" t="str">
        <f>IF(AND(YEAR(SepSun1+38)=Year,MONTH(SepSun1+38)=9),SepSun1+38, "")</f>
        <v/>
      </c>
      <c r="G36" s="18" t="str">
        <f>IF(AND(YEAR(SepSun1+39)=Year,MONTH(SepSun1+39)=9),SepSun1+39, "")</f>
        <v/>
      </c>
      <c r="H36" s="18" t="str">
        <f>IF(AND(YEAR(SepSun1+40)=Year,MONTH(SepSun1+40)=9),SepSun1+40, "")</f>
        <v/>
      </c>
      <c r="I36" s="17" t="str">
        <f>IF(AND(YEAR(SepSun1+41)=Year,MONTH(SepSun1+41)=9),SepSun1+41, "")</f>
        <v/>
      </c>
      <c r="K36" s="17" t="str">
        <f>IF(AND(YEAR(OctSun1+35)=Year,MONTH(OctSun1+35)=10),OctSun1+35, "")</f>
        <v/>
      </c>
      <c r="L36" s="18" t="str">
        <f>IF(AND(YEAR(OctSun1+36)=Year,MONTH(OctSun1+36)=10),OctSun1+36, "")</f>
        <v/>
      </c>
      <c r="M36" s="18" t="str">
        <f>IF(AND(YEAR(OctSun1+37)=Year,MONTH(OctSun1+37)=10),OctSun1+37, "")</f>
        <v/>
      </c>
      <c r="N36" s="18" t="str">
        <f>IF(AND(YEAR(OctSun1+38)=Year,MONTH(OctSun1+38)=10),OctSun1+38, "")</f>
        <v/>
      </c>
      <c r="O36" s="18" t="str">
        <f>IF(AND(YEAR(OctSun1+39)=Year,MONTH(OctSun1+39)=10),OctSun1+39, "")</f>
        <v/>
      </c>
      <c r="P36" s="18" t="str">
        <f>IF(AND(YEAR(OctSun1+40)=Year,MONTH(OctSun1+40)=10),OctSun1+40, "")</f>
        <v/>
      </c>
      <c r="Q36" s="17" t="str">
        <f>IF(AND(YEAR(OctSun1+41)=Year,MONTH(OctSun1+41)=10),OctSun1+41, "")</f>
        <v/>
      </c>
      <c r="S36" s="17">
        <f>IF(AND(YEAR(NovSun1+35)=Year,MONTH(NovSun1+35)=11),NovSun1+35, "")</f>
        <v>45991</v>
      </c>
      <c r="T36" s="18" t="str">
        <f>IF(AND(YEAR(NovSun1+36)=Year,MONTH(NovSun1+36)=11),NovSun1+36, "")</f>
        <v/>
      </c>
      <c r="U36" s="18" t="str">
        <f>IF(AND(YEAR(NovSun1+37)=Year,MONTH(NovSun1+37)=11),NovSun1+37, "")</f>
        <v/>
      </c>
      <c r="V36" s="18" t="str">
        <f>IF(AND(YEAR(NovSun1+38)=Year,MONTH(NovSun1+38)=11),NovSun1+38, "")</f>
        <v/>
      </c>
      <c r="W36" s="18" t="str">
        <f>IF(AND(YEAR(NovSun1+39)=Year,MONTH(NovSun1+39)=11),NovSun1+39, "")</f>
        <v/>
      </c>
      <c r="X36" s="18" t="str">
        <f>IF(AND(YEAR(NovSun1+40)=Year,MONTH(NovSun1+40)=11),NovSun1+40, "")</f>
        <v/>
      </c>
      <c r="Y36" s="17" t="str">
        <f>IF(AND(YEAR(NovSun1+41)=Year,MONTH(NovSun1+41)=11),NovSun1+41, "")</f>
        <v/>
      </c>
      <c r="AA36" s="17" t="str">
        <f>IF(AND(YEAR(DecSun1+35)=Year,MONTH(DecSun1+35)=12),DecSun1+35, "")</f>
        <v/>
      </c>
      <c r="AB36" s="18" t="str">
        <f>IF(AND(YEAR(DecSun1+36)=Year,MONTH(DecSun1+36)=12),DecSun1+36, "")</f>
        <v/>
      </c>
      <c r="AC36" s="18" t="str">
        <f>IF(AND(YEAR(DecSun1+37)=Year,MONTH(DecSun1+37)=12),DecSun1+37, "")</f>
        <v/>
      </c>
      <c r="AD36" s="18" t="str">
        <f>IF(AND(YEAR(DecSun1+38)=Year,MONTH(DecSun1+38)=12),DecSun1+38, "")</f>
        <v/>
      </c>
      <c r="AE36" s="18" t="str">
        <f>IF(AND(YEAR(DecSun1+39)=Year,MONTH(DecSun1+39)=12),DecSun1+39, "")</f>
        <v/>
      </c>
      <c r="AF36" s="18" t="str">
        <f>IF(AND(YEAR(DecSun1+40)=Year,MONTH(DecSun1+40)=12),DecSun1+40, "")</f>
        <v/>
      </c>
      <c r="AG36" s="17" t="str">
        <f>IF(AND(YEAR(DecSun1+41)=Year,MONTH(DecSun1+41)=12),DecSun1+41, "")</f>
        <v/>
      </c>
    </row>
    <row r="37" spans="3:33" s="1" customFormat="1" ht="15" customHeight="1" thickBot="1" x14ac:dyDescent="0.3">
      <c r="C37" s="1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3:33" s="1" customFormat="1" ht="10.5" customHeight="1" thickTop="1" x14ac:dyDescent="0.2">
      <c r="C38" s="20"/>
      <c r="D38" s="20"/>
      <c r="E38" s="20"/>
      <c r="F38" s="20"/>
      <c r="G38" s="20"/>
      <c r="H38" s="20"/>
      <c r="I38" s="20"/>
      <c r="K38" s="20"/>
      <c r="L38" s="20"/>
      <c r="M38" s="20"/>
      <c r="N38" s="20"/>
      <c r="O38" s="20"/>
      <c r="P38" s="20"/>
      <c r="Q38" s="20"/>
      <c r="S38" s="20"/>
      <c r="T38" s="20"/>
      <c r="U38" s="20"/>
      <c r="V38" s="20"/>
      <c r="W38" s="20"/>
      <c r="X38" s="20"/>
      <c r="Y38" s="20"/>
      <c r="AA38" s="20"/>
      <c r="AB38" s="20"/>
      <c r="AC38" s="20"/>
      <c r="AD38" s="20"/>
      <c r="AE38" s="20"/>
      <c r="AF38" s="20"/>
      <c r="AG38" s="20"/>
    </row>
    <row r="39" spans="3:33" s="1" customFormat="1" ht="5.65" customHeight="1" x14ac:dyDescent="0.2">
      <c r="C39" s="20"/>
      <c r="D39" s="20"/>
      <c r="E39" s="20"/>
      <c r="F39" s="20"/>
      <c r="G39" s="20"/>
      <c r="H39" s="20"/>
      <c r="I39" s="20"/>
      <c r="K39" s="20"/>
      <c r="L39" s="20"/>
      <c r="M39" s="20"/>
      <c r="N39" s="20"/>
      <c r="O39" s="20"/>
      <c r="P39" s="20"/>
      <c r="Q39" s="20"/>
      <c r="S39" s="20"/>
      <c r="T39" s="20"/>
      <c r="U39" s="20"/>
      <c r="V39" s="20"/>
      <c r="W39" s="20"/>
      <c r="X39" s="20"/>
      <c r="Y39" s="20"/>
      <c r="AA39" s="20"/>
      <c r="AB39" s="20"/>
      <c r="AC39" s="20"/>
      <c r="AD39" s="20"/>
      <c r="AE39" s="20"/>
      <c r="AF39" s="20"/>
      <c r="AG39" s="20"/>
    </row>
    <row r="40" spans="3:33" s="21" customFormat="1" ht="23.65" customHeight="1" thickBot="1" x14ac:dyDescent="0.3">
      <c r="C40" s="46" t="s">
        <v>40</v>
      </c>
      <c r="D40" s="22"/>
      <c r="E40" s="22"/>
      <c r="F40" s="23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</row>
    <row r="41" spans="3:33" s="21" customFormat="1" ht="15" customHeight="1" x14ac:dyDescent="0.2">
      <c r="C41" s="22"/>
      <c r="D41" s="22"/>
      <c r="E41" s="22"/>
      <c r="F41" s="22"/>
      <c r="G41" s="22"/>
      <c r="H41" s="25"/>
      <c r="I41" s="25"/>
      <c r="J41" s="26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3:33" s="21" customFormat="1" ht="20.65" customHeight="1" thickBot="1" x14ac:dyDescent="0.3">
      <c r="C42" s="46" t="s">
        <v>39</v>
      </c>
      <c r="E42" s="25"/>
      <c r="F42" s="25"/>
      <c r="G42" s="25"/>
      <c r="H42" s="25"/>
      <c r="J42" s="25"/>
      <c r="K42" s="55"/>
      <c r="L42" s="55"/>
      <c r="M42" s="55"/>
      <c r="N42" s="55"/>
      <c r="O42" s="55"/>
      <c r="P42" s="55"/>
      <c r="Q42" s="28"/>
      <c r="R42" s="46" t="s">
        <v>41</v>
      </c>
      <c r="U42" s="25"/>
      <c r="V42" s="25"/>
      <c r="Y42" s="25"/>
      <c r="AB42" s="56"/>
      <c r="AC42" s="56"/>
      <c r="AD42" s="56"/>
      <c r="AE42" s="56"/>
      <c r="AF42" s="56"/>
      <c r="AG42" s="56"/>
    </row>
    <row r="43" spans="3:33" s="21" customFormat="1" ht="20.65" customHeight="1" x14ac:dyDescent="0.2">
      <c r="C43" s="28"/>
      <c r="D43" s="25"/>
      <c r="E43" s="25"/>
      <c r="F43" s="25"/>
      <c r="G43" s="25"/>
      <c r="H43" s="25"/>
      <c r="I43" s="25"/>
      <c r="J43" s="26"/>
      <c r="K43" s="25"/>
      <c r="L43" s="25"/>
      <c r="M43" s="25"/>
      <c r="N43" s="25"/>
      <c r="O43" s="25"/>
      <c r="P43" s="28"/>
      <c r="Q43" s="28"/>
      <c r="R43" s="25"/>
      <c r="S43" s="26"/>
      <c r="T43" s="25"/>
      <c r="U43" s="25"/>
      <c r="X43" s="25"/>
      <c r="Y43" s="25"/>
      <c r="AA43" s="25"/>
      <c r="AB43" s="25"/>
      <c r="AC43" s="25"/>
      <c r="AD43" s="25"/>
      <c r="AE43" s="25"/>
      <c r="AF43" s="25"/>
      <c r="AG43" s="25"/>
    </row>
    <row r="44" spans="3:33" s="21" customFormat="1" ht="15.4" customHeight="1" x14ac:dyDescent="0.2"/>
    <row r="45" spans="3:33" s="21" customFormat="1" ht="16.149999999999999" customHeight="1" thickBot="1" x14ac:dyDescent="0.3">
      <c r="C45" s="38" t="s">
        <v>28</v>
      </c>
      <c r="G45" s="29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Z45" s="39" t="s">
        <v>29</v>
      </c>
      <c r="AB45" s="24"/>
      <c r="AC45" s="24"/>
      <c r="AD45" s="27"/>
      <c r="AE45" s="24"/>
      <c r="AF45" s="24"/>
      <c r="AG45" s="24"/>
    </row>
    <row r="46" spans="3:33" s="21" customFormat="1" ht="30.4" customHeight="1" thickBot="1" x14ac:dyDescent="0.3">
      <c r="C46" s="39" t="s">
        <v>30</v>
      </c>
      <c r="D46" s="25"/>
      <c r="E46" s="25"/>
      <c r="F46" s="25"/>
      <c r="G46" s="25"/>
      <c r="J46" s="27"/>
      <c r="K46" s="27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Z46" s="39" t="s">
        <v>29</v>
      </c>
      <c r="AB46" s="24"/>
      <c r="AC46" s="24"/>
      <c r="AD46" s="27"/>
      <c r="AE46" s="24"/>
      <c r="AF46" s="24"/>
      <c r="AG46" s="24"/>
    </row>
    <row r="47" spans="3:33" s="1" customFormat="1" ht="32.65" customHeight="1" thickBot="1" x14ac:dyDescent="0.3">
      <c r="C47" s="39" t="s">
        <v>38</v>
      </c>
      <c r="D47" s="25"/>
      <c r="E47" s="25"/>
      <c r="F47" s="25"/>
      <c r="G47" s="25"/>
      <c r="H47" s="21"/>
      <c r="I47" s="21"/>
      <c r="J47" s="25"/>
      <c r="K47" s="26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Z47" s="39" t="s">
        <v>29</v>
      </c>
      <c r="AA47" s="21"/>
      <c r="AB47" s="24"/>
      <c r="AC47" s="24"/>
      <c r="AD47" s="27"/>
      <c r="AE47" s="24"/>
      <c r="AF47" s="24"/>
      <c r="AG47" s="24"/>
    </row>
    <row r="48" spans="3:33" s="1" customFormat="1" ht="12.4" customHeight="1" thickBot="1" x14ac:dyDescent="0.3">
      <c r="C48" s="39"/>
      <c r="D48" s="25"/>
      <c r="E48" s="25"/>
      <c r="F48" s="25"/>
      <c r="G48" s="25"/>
      <c r="H48" s="21"/>
      <c r="I48" s="21"/>
      <c r="J48" s="25"/>
      <c r="K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1"/>
      <c r="W48" s="21"/>
      <c r="X48" s="39"/>
      <c r="Y48" s="21"/>
      <c r="Z48" s="25"/>
      <c r="AA48" s="25"/>
      <c r="AB48" s="26"/>
      <c r="AC48" s="25"/>
      <c r="AD48" s="25"/>
      <c r="AE48" s="25"/>
      <c r="AF48" s="19"/>
      <c r="AG48" s="19"/>
    </row>
    <row r="49" spans="3:33" s="1" customFormat="1" ht="18" customHeight="1" thickTop="1" thickBot="1" x14ac:dyDescent="0.3">
      <c r="C49" s="32"/>
      <c r="D49" s="8"/>
      <c r="E49" s="63" t="s">
        <v>24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32"/>
      <c r="AG49" s="32"/>
    </row>
    <row r="50" spans="3:33" s="1" customFormat="1" ht="1.9" customHeight="1" thickTop="1" x14ac:dyDescent="0.25">
      <c r="C50" s="3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</row>
    <row r="51" spans="3:33" s="1" customFormat="1" ht="13.15" customHeight="1" x14ac:dyDescent="0.25">
      <c r="D51" s="33"/>
      <c r="E51" s="33"/>
      <c r="F51" s="33"/>
      <c r="G51" s="33"/>
      <c r="I51" s="33"/>
      <c r="J51" s="33"/>
      <c r="K51" s="33"/>
      <c r="L51" s="33"/>
      <c r="M51" s="33"/>
      <c r="N51" s="33"/>
      <c r="O51" s="33"/>
      <c r="P51" s="3"/>
      <c r="Q51" s="3"/>
      <c r="R51" s="3"/>
      <c r="S51" s="3"/>
      <c r="T51" s="3"/>
      <c r="U51" s="3"/>
      <c r="V51" s="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</row>
    <row r="52" spans="3:33" s="1" customFormat="1" ht="18.399999999999999" customHeight="1" thickBot="1" x14ac:dyDescent="0.3">
      <c r="C52" s="47" t="s">
        <v>26</v>
      </c>
      <c r="D52" s="3"/>
      <c r="E52" s="3"/>
      <c r="F52" s="3"/>
      <c r="L52" s="64"/>
      <c r="M52" s="64"/>
      <c r="N52" s="64"/>
      <c r="O52" s="64"/>
      <c r="P52" s="64"/>
      <c r="Q52" s="64"/>
      <c r="R52" s="3"/>
      <c r="S52" s="3"/>
      <c r="T52" s="3"/>
      <c r="U52" s="3"/>
      <c r="V52" s="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3:33" ht="12" customHeight="1" x14ac:dyDescent="0.25">
      <c r="D53" s="3"/>
      <c r="E53" s="3"/>
      <c r="F53" s="3"/>
      <c r="G53" s="3"/>
      <c r="H53" s="34"/>
      <c r="I53" s="42"/>
      <c r="L53" s="65" t="s">
        <v>27</v>
      </c>
      <c r="M53" s="65"/>
      <c r="N53" s="65"/>
      <c r="O53" s="65"/>
      <c r="P53" s="65"/>
      <c r="Q53" s="65"/>
    </row>
    <row r="54" spans="3:33" ht="31.15" customHeight="1" thickBot="1" x14ac:dyDescent="0.3">
      <c r="C54" s="41" t="s">
        <v>43</v>
      </c>
      <c r="D54" s="2"/>
      <c r="E54" s="2"/>
      <c r="G54" s="66"/>
      <c r="H54" s="66"/>
      <c r="I54" s="6" t="s">
        <v>25</v>
      </c>
      <c r="L54" s="21"/>
      <c r="M54" s="5" t="s">
        <v>44</v>
      </c>
      <c r="N54" s="66"/>
      <c r="O54" s="66"/>
      <c r="P54" s="6" t="s">
        <v>25</v>
      </c>
      <c r="T54" s="6"/>
      <c r="V54" s="5" t="s">
        <v>45</v>
      </c>
      <c r="W54" s="66"/>
      <c r="X54" s="66"/>
      <c r="Y54" s="6" t="s">
        <v>25</v>
      </c>
      <c r="AC54" s="6"/>
      <c r="AD54" s="5" t="s">
        <v>46</v>
      </c>
      <c r="AE54" s="66"/>
      <c r="AF54" s="66"/>
      <c r="AG54" s="6" t="s">
        <v>25</v>
      </c>
    </row>
    <row r="55" spans="3:33" ht="16.5" customHeight="1" x14ac:dyDescent="0.25">
      <c r="C55" s="41"/>
      <c r="D55" s="2"/>
      <c r="E55" s="2"/>
      <c r="G55" s="7"/>
      <c r="H55" s="7"/>
      <c r="I55" s="6"/>
      <c r="L55" s="21"/>
      <c r="M55" s="5"/>
      <c r="N55" s="7"/>
      <c r="O55" s="7"/>
      <c r="P55" s="6"/>
      <c r="T55" s="6"/>
      <c r="V55" s="5"/>
      <c r="W55" s="7"/>
      <c r="X55" s="7"/>
      <c r="Y55" s="6"/>
      <c r="AC55" s="6"/>
      <c r="AD55" s="5"/>
      <c r="AE55" s="7"/>
      <c r="AF55" s="7"/>
      <c r="AG55" s="6"/>
    </row>
    <row r="56" spans="3:33" ht="18" customHeight="1" x14ac:dyDescent="0.2">
      <c r="C56" s="40" t="s">
        <v>33</v>
      </c>
      <c r="N56" s="44" t="s">
        <v>35</v>
      </c>
      <c r="Y56" s="45" t="s">
        <v>37</v>
      </c>
    </row>
    <row r="57" spans="3:33" ht="13.9" customHeight="1" thickBot="1" x14ac:dyDescent="0.3">
      <c r="C57" s="43" t="s">
        <v>34</v>
      </c>
      <c r="G57" s="60"/>
      <c r="H57" s="60"/>
      <c r="I57" s="60"/>
      <c r="J57" s="60"/>
      <c r="K57" s="60"/>
      <c r="L57" s="20"/>
      <c r="N57" s="61" t="s">
        <v>42</v>
      </c>
      <c r="O57" s="61"/>
      <c r="P57" s="61"/>
      <c r="Q57" s="61"/>
      <c r="S57" s="60"/>
      <c r="T57" s="60"/>
      <c r="U57" s="60"/>
      <c r="V57" s="60"/>
      <c r="Y57" s="45" t="s">
        <v>36</v>
      </c>
      <c r="AD57" s="62"/>
      <c r="AE57" s="62"/>
      <c r="AF57" s="62"/>
      <c r="AG57" s="62"/>
    </row>
    <row r="58" spans="3:33" ht="18" customHeight="1" x14ac:dyDescent="0.25">
      <c r="D58" s="3"/>
      <c r="E58" s="2"/>
      <c r="G58" s="20"/>
      <c r="H58" s="20"/>
      <c r="I58" s="20"/>
      <c r="J58" s="20"/>
      <c r="L58" s="13"/>
      <c r="M58" s="13"/>
      <c r="N58" s="13"/>
      <c r="O58" s="13"/>
      <c r="P58" s="13"/>
      <c r="Q58" s="20"/>
      <c r="R58" s="20"/>
      <c r="S58" s="13"/>
      <c r="T58" s="13"/>
    </row>
    <row r="59" spans="3:33" ht="1.5" customHeight="1" x14ac:dyDescent="0.25">
      <c r="C59" s="13"/>
      <c r="D59" s="3"/>
      <c r="E59" s="2"/>
      <c r="F59" s="3"/>
      <c r="G59" s="3"/>
      <c r="H59" s="3"/>
      <c r="I59" s="37"/>
      <c r="J59" s="20"/>
      <c r="K59" s="33"/>
      <c r="L59" s="20"/>
      <c r="M59" s="20"/>
      <c r="N59" s="20"/>
      <c r="O59" s="20"/>
      <c r="P59" s="20"/>
      <c r="Q59" s="13"/>
      <c r="R59" s="13"/>
      <c r="S59" s="37"/>
      <c r="T59" s="20"/>
      <c r="U59" s="20"/>
      <c r="V59" s="33"/>
      <c r="W59" s="20"/>
      <c r="X59" s="20"/>
      <c r="Y59" s="20"/>
    </row>
    <row r="60" spans="3:33" ht="18" customHeight="1" thickBot="1" x14ac:dyDescent="0.3">
      <c r="C60" s="39" t="s">
        <v>31</v>
      </c>
      <c r="D60" s="2"/>
      <c r="E60" s="2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Z60" s="39" t="s">
        <v>29</v>
      </c>
      <c r="AB60" s="36"/>
      <c r="AC60" s="36"/>
      <c r="AD60" s="35"/>
      <c r="AE60" s="36"/>
      <c r="AF60" s="36"/>
      <c r="AG60" s="36"/>
    </row>
    <row r="61" spans="3:33" ht="31.9" customHeight="1" thickBot="1" x14ac:dyDescent="0.3">
      <c r="C61" s="39" t="s">
        <v>32</v>
      </c>
      <c r="D61" s="2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Z61" s="39" t="s">
        <v>29</v>
      </c>
      <c r="AB61" s="36"/>
      <c r="AC61" s="36"/>
      <c r="AD61" s="35"/>
      <c r="AE61" s="36"/>
      <c r="AF61" s="36"/>
      <c r="AG61" s="36"/>
    </row>
    <row r="62" spans="3:33" ht="18" customHeight="1" x14ac:dyDescent="0.25">
      <c r="D62" s="2"/>
      <c r="M62" s="13"/>
      <c r="N62" s="13"/>
    </row>
    <row r="63" spans="3:33" ht="18" customHeight="1" x14ac:dyDescent="0.25">
      <c r="D63" s="2"/>
      <c r="M63" s="3"/>
      <c r="N63" s="13"/>
    </row>
    <row r="64" spans="3:33" ht="18" customHeight="1" x14ac:dyDescent="0.25">
      <c r="D64" s="3"/>
      <c r="M64" s="3"/>
      <c r="N64" s="13"/>
    </row>
    <row r="65" spans="13:14" ht="18" customHeight="1" x14ac:dyDescent="0.2">
      <c r="M65" s="13"/>
      <c r="N65" s="13"/>
    </row>
  </sheetData>
  <dataConsolidate/>
  <mergeCells count="31">
    <mergeCell ref="L53:Q53"/>
    <mergeCell ref="H7:P7"/>
    <mergeCell ref="H40:AG40"/>
    <mergeCell ref="K42:P42"/>
    <mergeCell ref="AB42:AG42"/>
    <mergeCell ref="AA20:AG20"/>
    <mergeCell ref="S29:Y29"/>
    <mergeCell ref="L52:Q52"/>
    <mergeCell ref="C1:AG1"/>
    <mergeCell ref="C4:AG4"/>
    <mergeCell ref="E49:AE49"/>
    <mergeCell ref="Y7:AG7"/>
    <mergeCell ref="C9:AG9"/>
    <mergeCell ref="S11:Y11"/>
    <mergeCell ref="K20:Q20"/>
    <mergeCell ref="C29:I29"/>
    <mergeCell ref="AA29:AG29"/>
    <mergeCell ref="C11:I11"/>
    <mergeCell ref="AA11:AG11"/>
    <mergeCell ref="S20:Y20"/>
    <mergeCell ref="K29:Q29"/>
    <mergeCell ref="K11:Q11"/>
    <mergeCell ref="C20:I20"/>
    <mergeCell ref="G57:K57"/>
    <mergeCell ref="S57:V57"/>
    <mergeCell ref="AD57:AG57"/>
    <mergeCell ref="N57:Q57"/>
    <mergeCell ref="AE54:AF54"/>
    <mergeCell ref="W54:X54"/>
    <mergeCell ref="N54:O54"/>
    <mergeCell ref="G54:H54"/>
  </mergeCells>
  <dataValidations count="38">
    <dataValidation allowBlank="1" showInputMessage="1" showErrorMessage="1" prompt="Calendar days for this month are automatically updated in cells Z22 through AF27" sqref="AA31"/>
    <dataValidation allowBlank="1" showInputMessage="1" showErrorMessage="1" prompt="Calendar days for this month are automatically updated in cells R22 through X27" sqref="C31"/>
    <dataValidation allowBlank="1" showInputMessage="1" showErrorMessage="1" prompt="Calendar days for this month are automatically updated in cells J22 through P27" sqref="K22"/>
    <dataValidation allowBlank="1" showInputMessage="1" showErrorMessage="1" prompt="Calendar days for this month are automatically updated in cells B22 through H27" sqref="S13"/>
    <dataValidation allowBlank="1" showInputMessage="1" showErrorMessage="1" prompt="Calendar days for this month are automatically updated in cells Z13 through AF18" sqref="S31"/>
    <dataValidation allowBlank="1" showInputMessage="1" showErrorMessage="1" prompt="Calendar days for this month are automatically updated in cells R13 through X18" sqref="AA22"/>
    <dataValidation allowBlank="1" showInputMessage="1" showErrorMessage="1" prompt="Calendar days for this month are automatically updated in cells J13 through P18" sqref="C22"/>
    <dataValidation allowBlank="1" showInputMessage="1" showErrorMessage="1" prompt="Calendar days for this month are automatically updated in cells B13 through H18" sqref="K13"/>
    <dataValidation allowBlank="1" showInputMessage="1" showErrorMessage="1" prompt="Calendar days for this month are automatically updated in cells Z4 through AF9" sqref="K31"/>
    <dataValidation allowBlank="1" showInputMessage="1" showErrorMessage="1" prompt="Calendar days for this month are automatically updated in cells R4 through X9" sqref="S22"/>
    <dataValidation allowBlank="1" showInputMessage="1" showErrorMessage="1" prompt="Calendar days for this month are automatically updated in cells J4 through P9" sqref="AA13"/>
    <dataValidation allowBlank="1" showInputMessage="1" showErrorMessage="1" prompt="Calendar days for this month are automatically updated in cells B4 through H9" sqref="C13"/>
    <dataValidation allowBlank="1" showInputMessage="1" showErrorMessage="1" prompt="Weekdays for the month in cell above are in cells Z21 through AF21" sqref="AA30"/>
    <dataValidation allowBlank="1" showInputMessage="1" showErrorMessage="1" prompt="Weekdays for the month in cell above are in cells R21 through X21" sqref="C30"/>
    <dataValidation allowBlank="1" showInputMessage="1" showErrorMessage="1" prompt="Weekdays for the month in cell above are in cells J21 through P21" sqref="K21"/>
    <dataValidation allowBlank="1" showInputMessage="1" showErrorMessage="1" prompt="Weekdays for the month in cell above are in cells B21 through H21" sqref="S12"/>
    <dataValidation allowBlank="1" showInputMessage="1" showErrorMessage="1" prompt="Weekdays for the month in cell above are in cells Z12 through AF12" sqref="S30"/>
    <dataValidation allowBlank="1" showInputMessage="1" showErrorMessage="1" prompt="Weekdays for the month in cell above are in cells R12 through X12" sqref="AA21"/>
    <dataValidation allowBlank="1" showInputMessage="1" showErrorMessage="1" prompt="Weekdays for the month in cell above are in cells J12 through P12" sqref="C21"/>
    <dataValidation allowBlank="1" showInputMessage="1" showErrorMessage="1" prompt="Weekdays for the month in cell above are in cells B12 through H12" sqref="K12"/>
    <dataValidation allowBlank="1" showInputMessage="1" showErrorMessage="1" prompt="Weekdays for the month in cell above are in cells Z3 through AF3" sqref="K30"/>
    <dataValidation allowBlank="1" showInputMessage="1" showErrorMessage="1" prompt="Weekdays for the month in cell above are in cells R3 through X3" sqref="S21"/>
    <dataValidation allowBlank="1" showInputMessage="1" showErrorMessage="1" prompt="Weekdays for the month in cell above are in cells J3 through P3" sqref="AA12"/>
    <dataValidation allowBlank="1" showInputMessage="1" showErrorMessage="1" prompt="Weekdays for the month in cell above are in cells B3 through H3" sqref="C12"/>
    <dataValidation allowBlank="1" showInputMessage="1" showErrorMessage="1" prompt="Calendar Month is in this cell. Calendar for this month is automatically updated in cells Z21 through AF27" sqref="AA29:AG29"/>
    <dataValidation allowBlank="1" showInputMessage="1" showErrorMessage="1" prompt="Calendar Month is in this cell. Calendar for this month is automatically updated in cells R21 through X27" sqref="C29:I29"/>
    <dataValidation allowBlank="1" showInputMessage="1" showErrorMessage="1" prompt="Calendar Month is in this cell. Calendar for this month is automatically updated in cells J21 through P27" sqref="K20:Q20"/>
    <dataValidation allowBlank="1" showInputMessage="1" showErrorMessage="1" prompt="Calendar Month is in this cell. Calendar for this month is automatically updated in cells Z12 through AF18" sqref="S29:Y29"/>
    <dataValidation allowBlank="1" showInputMessage="1" showErrorMessage="1" prompt="Calendar Month is in this cell. Calendar for this month is automatically updated in cells R12 through X18" sqref="AA20:AG20"/>
    <dataValidation allowBlank="1" showInputMessage="1" showErrorMessage="1" prompt="Calendar Month is in this cell. Calendar for this month is automatically updated in cells J12 through P18" sqref="C20:I20"/>
    <dataValidation allowBlank="1" showInputMessage="1" showErrorMessage="1" prompt="Calendar Month is in this cell. Calendar for this month is automatically updated in cells B21 through H27" sqref="S11:Y11"/>
    <dataValidation allowBlank="1" showInputMessage="1" showErrorMessage="1" prompt="Calendar Month is in this cell. Calendar for this month is automatically updated in cells B12 through H18" sqref="K11:Q11"/>
    <dataValidation allowBlank="1" showInputMessage="1" showErrorMessage="1" prompt="Calendar Month is in this cell. Calendar for this month is automatically updated in cells Z3 through AF9" sqref="K29:Q29"/>
    <dataValidation allowBlank="1" showInputMessage="1" showErrorMessage="1" prompt="Calendar Month is in this cell. Calendar for this month is automatically updated in cells R3 through X9" sqref="S20:Y20"/>
    <dataValidation allowBlank="1" showInputMessage="1" showErrorMessage="1" prompt="Calendar Month is in this cell. Calendar for this month is automatically updated in cells J3 through P9" sqref="AA11:AG11"/>
    <dataValidation allowBlank="1" showInputMessage="1" showErrorMessage="1" prompt="Calendar Month is in this cell. Calendar for this month is automatically updated in cells B3 through H9" sqref="C11:I11"/>
    <dataValidation allowBlank="1" showInputMessage="1" showErrorMessage="1" prompt="Create a calendar for any year using this Calendar Creator worksheet. Enter Year in cell at right to automatically update calendar for each month" sqref="B9:B10"/>
    <dataValidation allowBlank="1" showInputMessage="1" showErrorMessage="1" prompt="Enter Year in this cell to automatically update calendar for each month in cells B2 through AF27" sqref="C9:AG10"/>
  </dataValidations>
  <pageMargins left="0.2" right="0.17" top="0.4" bottom="0.35" header="0.19" footer="0.17"/>
  <pageSetup scale="74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2024 Calendar</vt:lpstr>
      <vt:lpstr>2025 Calendar</vt:lpstr>
      <vt:lpstr>'2024 Calendar'!ColumnTitleRegion1..H9.1</vt:lpstr>
      <vt:lpstr>'2025 Calendar'!ColumnTitleRegion1..H9.1</vt:lpstr>
      <vt:lpstr>'2024 Calendar'!ColumnTitleRegion1..I9.1</vt:lpstr>
      <vt:lpstr>'2025 Calendar'!ColumnTitleRegion1..I9.1</vt:lpstr>
      <vt:lpstr>'2024 Calendar'!ColumnTitleRegion10..AF9.1</vt:lpstr>
      <vt:lpstr>'2025 Calendar'!ColumnTitleRegion10..AF9.1</vt:lpstr>
      <vt:lpstr>'2024 Calendar'!ColumnTitleRegion10..AG9.1</vt:lpstr>
      <vt:lpstr>'2025 Calendar'!ColumnTitleRegion10..AG9.1</vt:lpstr>
      <vt:lpstr>'2024 Calendar'!ColumnTitleRegion11..AF18.1</vt:lpstr>
      <vt:lpstr>'2025 Calendar'!ColumnTitleRegion11..AF18.1</vt:lpstr>
      <vt:lpstr>'2024 Calendar'!ColumnTitleRegion11..AG18.1</vt:lpstr>
      <vt:lpstr>'2025 Calendar'!ColumnTitleRegion11..AG18.1</vt:lpstr>
      <vt:lpstr>'2024 Calendar'!ColumnTitleRegion12..AF27.1</vt:lpstr>
      <vt:lpstr>'2025 Calendar'!ColumnTitleRegion12..AF27.1</vt:lpstr>
      <vt:lpstr>'2024 Calendar'!ColumnTitleRegion12..AG27.1</vt:lpstr>
      <vt:lpstr>'2025 Calendar'!ColumnTitleRegion12..AG27.1</vt:lpstr>
      <vt:lpstr>'2024 Calendar'!ColumnTitleRegion2..H18.1</vt:lpstr>
      <vt:lpstr>'2025 Calendar'!ColumnTitleRegion2..H18.1</vt:lpstr>
      <vt:lpstr>'2024 Calendar'!ColumnTitleRegion2..I18.1</vt:lpstr>
      <vt:lpstr>'2025 Calendar'!ColumnTitleRegion2..I18.1</vt:lpstr>
      <vt:lpstr>'2024 Calendar'!ColumnTitleRegion3..H27.1</vt:lpstr>
      <vt:lpstr>'2025 Calendar'!ColumnTitleRegion3..H27.1</vt:lpstr>
      <vt:lpstr>'2024 Calendar'!ColumnTitleRegion3..I27.1</vt:lpstr>
      <vt:lpstr>'2025 Calendar'!ColumnTitleRegion3..I27.1</vt:lpstr>
      <vt:lpstr>'2024 Calendar'!ColumnTitleRegion4..P9.1</vt:lpstr>
      <vt:lpstr>'2025 Calendar'!ColumnTitleRegion4..P9.1</vt:lpstr>
      <vt:lpstr>'2024 Calendar'!ColumnTitleRegion4..Q9.1</vt:lpstr>
      <vt:lpstr>'2025 Calendar'!ColumnTitleRegion4..Q9.1</vt:lpstr>
      <vt:lpstr>'2024 Calendar'!ColumnTitleRegion5..P18.1</vt:lpstr>
      <vt:lpstr>'2025 Calendar'!ColumnTitleRegion5..P18.1</vt:lpstr>
      <vt:lpstr>'2024 Calendar'!ColumnTitleRegion5..Q18.1</vt:lpstr>
      <vt:lpstr>'2025 Calendar'!ColumnTitleRegion5..Q18.1</vt:lpstr>
      <vt:lpstr>'2024 Calendar'!ColumnTitleRegion6..P27.1</vt:lpstr>
      <vt:lpstr>'2025 Calendar'!ColumnTitleRegion6..P27.1</vt:lpstr>
      <vt:lpstr>'2024 Calendar'!ColumnTitleRegion6..Q27.1</vt:lpstr>
      <vt:lpstr>'2025 Calendar'!ColumnTitleRegion6..Q27.1</vt:lpstr>
      <vt:lpstr>'2024 Calendar'!ColumnTitleRegion7..X9.1</vt:lpstr>
      <vt:lpstr>'2025 Calendar'!ColumnTitleRegion7..X9.1</vt:lpstr>
      <vt:lpstr>'2024 Calendar'!ColumnTitleRegion7..Y9.1</vt:lpstr>
      <vt:lpstr>'2025 Calendar'!ColumnTitleRegion7..Y9.1</vt:lpstr>
      <vt:lpstr>'2024 Calendar'!ColumnTitleRegion8..X18.1</vt:lpstr>
      <vt:lpstr>'2025 Calendar'!ColumnTitleRegion8..X18.1</vt:lpstr>
      <vt:lpstr>'2024 Calendar'!ColumnTitleRegion8..Y18.1</vt:lpstr>
      <vt:lpstr>'2025 Calendar'!ColumnTitleRegion8..Y18.1</vt:lpstr>
      <vt:lpstr>'2024 Calendar'!ColumnTitleRegion9..X27.1</vt:lpstr>
      <vt:lpstr>'2025 Calendar'!ColumnTitleRegion9..X27.1</vt:lpstr>
      <vt:lpstr>'2024 Calendar'!ColumnTitleRegion9..Y27.1</vt:lpstr>
      <vt:lpstr>'2025 Calendar'!ColumnTitleRegion9..Y27.1</vt:lpstr>
      <vt:lpstr>'2024 Calendar'!Print_Area</vt:lpstr>
      <vt:lpstr>'2025 Calendar'!Print_Area</vt:lpstr>
      <vt:lpstr>'2024 Calendar'!Year</vt:lpstr>
      <vt:lpstr>'2025 Calendar'!Year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Iris</dc:creator>
  <cp:lastModifiedBy>Tresann</cp:lastModifiedBy>
  <cp:lastPrinted>2020-09-16T14:11:31Z</cp:lastPrinted>
  <dcterms:created xsi:type="dcterms:W3CDTF">2017-08-12T10:05:54Z</dcterms:created>
  <dcterms:modified xsi:type="dcterms:W3CDTF">2024-08-05T14:53:12Z</dcterms:modified>
</cp:coreProperties>
</file>